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firstSheet="2" activeTab="7"/>
  </bookViews>
  <sheets>
    <sheet name="dochody" sheetId="1" r:id="rId1"/>
    <sheet name="wydatki" sheetId="2" r:id="rId2"/>
    <sheet name="31.03.05" sheetId="3" r:id="rId3"/>
    <sheet name="27.04.2005" sheetId="4" r:id="rId4"/>
    <sheet name="zarz 28.VII" sheetId="5" r:id="rId5"/>
    <sheet name="29.06.2005" sheetId="6" r:id="rId6"/>
    <sheet name="05.08.2005r." sheetId="7" r:id="rId7"/>
    <sheet name="30.09.2005" sheetId="8" r:id="rId8"/>
    <sheet name="18.08.2005" sheetId="9" r:id="rId9"/>
    <sheet name="28.02.05" sheetId="10" r:id="rId10"/>
  </sheets>
  <definedNames>
    <definedName name="_xlnm.Print_Area" localSheetId="0">'dochody'!$A$1:$J$551</definedName>
  </definedNames>
  <calcPr fullCalcOnLoad="1"/>
</workbook>
</file>

<file path=xl/sharedStrings.xml><?xml version="1.0" encoding="utf-8"?>
<sst xmlns="http://schemas.openxmlformats.org/spreadsheetml/2006/main" count="4488" uniqueCount="436">
  <si>
    <t>do Zarządzenia Nr 37/2004</t>
  </si>
  <si>
    <t>Dział</t>
  </si>
  <si>
    <t>Roz-dział</t>
  </si>
  <si>
    <t>Paragraf</t>
  </si>
  <si>
    <t>Nazwa</t>
  </si>
  <si>
    <t>Plan na    2004r.</t>
  </si>
  <si>
    <t>010</t>
  </si>
  <si>
    <t>Rolnictwo i łowiectwo</t>
  </si>
  <si>
    <t>01010</t>
  </si>
  <si>
    <t>Infrastruktura wodociągowa i sanitacyjna wsi</t>
  </si>
  <si>
    <t>6290</t>
  </si>
  <si>
    <t>6292</t>
  </si>
  <si>
    <t>Środki na dofinansowaniw własnych inwestycji gmin (związków gmin), powiatów (związków powiatów), samorządów województw, pozyskane z innych źródeł. Współfinansowanie programów realizowanych ze środków bezzwrotnej pomocy pochodzących z Unii Europejskiej</t>
  </si>
  <si>
    <t>020</t>
  </si>
  <si>
    <t>Leśnictwo</t>
  </si>
  <si>
    <t>02095</t>
  </si>
  <si>
    <t>Pozostała działalność</t>
  </si>
  <si>
    <t>0750</t>
  </si>
  <si>
    <t>Dochody z najmu i dzierżawy składników majątkowych Skarbu Państwa,  jednostek samorządu terytorialnego  lub innych jednostek zaliczanych do sektora finansów  publicznych oraz innych umów o podobnym charakterze</t>
  </si>
  <si>
    <t>Transport i łączność</t>
  </si>
  <si>
    <t>Drogi publiczne gminne</t>
  </si>
  <si>
    <t xml:space="preserve">Środki na dofinansowaniw własnych inwestycji gmin, powiatów,samorządów województw , pozyskane z innych źródeł. 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</si>
  <si>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</si>
  <si>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</si>
  <si>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</si>
  <si>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</si>
  <si>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0690</t>
  </si>
  <si>
    <t>Wpływy z różnych opłat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</si>
  <si>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</si>
  <si>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</si>
  <si>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</si>
  <si>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</si>
  <si>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0920</t>
  </si>
  <si>
    <t>Pozostałe odsetki</t>
  </si>
  <si>
    <t>Administracja publiczna</t>
  </si>
  <si>
    <t>Urzędy wojewódzkie</t>
  </si>
  <si>
    <t>2010</t>
  </si>
  <si>
    <t>Dotacje celowe otrzymane z budżetu państwa na realizację zadań bieżących z zakresu administracji rządowej  oraz innych zadań zleconych gminie (związkom gmin) ustawami</t>
  </si>
  <si>
    <t>2360</t>
  </si>
  <si>
    <t>Dochody jednostek samorządu terytorialnego związane z realizacją zadań z zakresu administracji rządowej oraz innych zadań zleconych ustawami</t>
  </si>
  <si>
    <t xml:space="preserve">Urzędy gmin </t>
  </si>
  <si>
    <t>0830</t>
  </si>
  <si>
    <t>Wpływy z usług</t>
  </si>
  <si>
    <t>Urzędy naczelnych organów władzy państwowej, kontroli i ochrony prawa oraz sądownictwa</t>
  </si>
  <si>
    <t>Urzędy naczelnych organów władzy państwowej, kontroli i ochrony prawa</t>
  </si>
  <si>
    <t xml:space="preserve"> Wybory do Parlamentu Europejskiego</t>
  </si>
  <si>
    <t>Bezpieczeństwo publiczne i ochrona przeciwpożarowa</t>
  </si>
  <si>
    <t>Obrona cywilna</t>
  </si>
  <si>
    <t>Dotacje celowe otrzymane z budżetu państwa na realizację zadań bieżących z zakresu administracji rządowej oraz innych zadań zleconych gminie (związkom gmin) ustawami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</si>
  <si>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</si>
  <si>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</si>
  <si>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</si>
  <si>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</si>
  <si>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</si>
  <si>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</si>
  <si>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</si>
  <si>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</si>
  <si>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</si>
  <si>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</si>
  <si>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</si>
  <si>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</si>
  <si>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</si>
  <si>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</si>
  <si>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</si>
  <si>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</si>
  <si>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</si>
  <si>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0590</t>
  </si>
  <si>
    <t>Wpływy z opłat za koncesje i licencje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</si>
  <si>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</si>
  <si>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</si>
  <si>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</si>
  <si>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</si>
  <si>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</si>
  <si>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</si>
  <si>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</si>
  <si>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0450</t>
  </si>
  <si>
    <t>Wpływy z opłaty administracyjnej za czynności urzędowe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</si>
  <si>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</si>
  <si>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</si>
  <si>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</si>
  <si>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</si>
  <si>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</si>
  <si>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0490</t>
  </si>
  <si>
    <t>Wpływy z innych lokalnych opałat pobieranych przez jednostki samorządu terytorialnego na podstawie odrębnych ustaw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</si>
  <si>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</si>
  <si>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</si>
  <si>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</si>
  <si>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</si>
  <si>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</si>
  <si>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</si>
  <si>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</si>
  <si>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</si>
  <si>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</si>
  <si>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</si>
  <si>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Różne rozliczenia finansowe</t>
  </si>
  <si>
    <t>0970</t>
  </si>
  <si>
    <t>Wpływy z różnych dochodów</t>
  </si>
  <si>
    <t>Część równoważąca subwencji ogólnej dla gmin</t>
  </si>
  <si>
    <t>Oświata i wychowanie</t>
  </si>
  <si>
    <t>Szkoły podstawowe</t>
  </si>
  <si>
    <t>2030</t>
  </si>
  <si>
    <t>Przedszkola</t>
  </si>
  <si>
    <t>Dowożenie uczniów do szkół</t>
  </si>
  <si>
    <t>Pomoc społeczna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</si>
  <si>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</si>
  <si>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</si>
  <si>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ubezpieczenia społeczne</t>
  </si>
  <si>
    <t>Dotacje celowe otrzymane z budżetu państwa na realizację własnych zadań bieżących gmin (związkom gmin)</t>
  </si>
  <si>
    <t>Ośrodki pomocy społecznej</t>
  </si>
  <si>
    <t xml:space="preserve">Dotacje celowe otrzymane z budżetu państwa na realizację własnych zadań bieżących gmin (związkom gmin)  </t>
  </si>
  <si>
    <t>Edukacyjna opieka wychowawcza</t>
  </si>
  <si>
    <t>Gospodarka komunalna i ochrona środowiska</t>
  </si>
  <si>
    <t>Oświetlenie ulic, placów i dróg</t>
  </si>
  <si>
    <t>Wpływy i wydatki związane z gromadzeniem środków z opłat produktowych</t>
  </si>
  <si>
    <t>0400</t>
  </si>
  <si>
    <t>Wpływy z opłaty produktowej</t>
  </si>
  <si>
    <t>Kultura fizyczna i sport</t>
  </si>
  <si>
    <t>Obiekty sportowe</t>
  </si>
  <si>
    <t>Razem:</t>
  </si>
  <si>
    <t>(mgr inż. Bogdan Kemnitz)</t>
  </si>
  <si>
    <t>Infrastruktura  wodociągowa i sanitacyjna wsi</t>
  </si>
  <si>
    <t>Wydatki inwestycyjne jednostek budżetowych</t>
  </si>
  <si>
    <t>6052</t>
  </si>
  <si>
    <t>Wydatki inwestycyjne jednostek budżetowych.  Współfinansowanie programów realizowanych ze środków bezzwrotnych pochodących z Unii Europejskiej</t>
  </si>
  <si>
    <t>01030</t>
  </si>
  <si>
    <t>Izby rolnicze</t>
  </si>
  <si>
    <t>Wpłaty gmin na rzecz izb  rolniczych  w wysokości  2% uzyskanych wpływów z podatku rolnego</t>
  </si>
  <si>
    <t>Zakup usług pozostałych</t>
  </si>
  <si>
    <t>60014</t>
  </si>
  <si>
    <t>Drogi publiczne powiatowe</t>
  </si>
  <si>
    <t>6300</t>
  </si>
  <si>
    <t>Wydatki na pomoc finansową udzielaną między jednostkami samorządu terytorialnego na dofinansowanie własnych zadań inwestycyjnych  i zakupów inwestycyjnych</t>
  </si>
  <si>
    <t>Zakup materiałów i wyposażenia</t>
  </si>
  <si>
    <t>Zakup usług remontowych</t>
  </si>
  <si>
    <t>630</t>
  </si>
  <si>
    <t>Turystyka</t>
  </si>
  <si>
    <t>63095</t>
  </si>
  <si>
    <t>Dotacja celowa z budżetu na finansowanie lub dofinansowanie zadań zleconych do realizacji stowarzyszeniom</t>
  </si>
  <si>
    <t>2830</t>
  </si>
  <si>
    <t>Dotacja celowa z budżetu na finansowanie lub dofinansowanie zadań zleconych do realizacji pozostałym jednostkom niezaliczanym do sektora finansów publicznych</t>
  </si>
  <si>
    <t>4300</t>
  </si>
  <si>
    <t>Różne jednostki obsługi gospodarki mieszkaniowej</t>
  </si>
  <si>
    <t>Składki na ubezpieczenia społeczne</t>
  </si>
  <si>
    <t>Składki na Fundusz Pracy</t>
  </si>
  <si>
    <t>Różne opłaty i składki</t>
  </si>
  <si>
    <t>Działalność usługowa</t>
  </si>
  <si>
    <t>Opracowania geodezyjne i kartograficzne</t>
  </si>
  <si>
    <t>Wynagrodzenia osobowe pracowników</t>
  </si>
  <si>
    <t>Dodatkowe wynagrodzenie roczne</t>
  </si>
  <si>
    <t>Podróże służbowe krajowe</t>
  </si>
  <si>
    <t>Odpisy na zakładowy fundusz świadczeń socjalnych</t>
  </si>
  <si>
    <t xml:space="preserve">Rady gmin </t>
  </si>
  <si>
    <t>Różne wydatki na rzecz osób fizycznych</t>
  </si>
  <si>
    <t>Wydatki osobowe nie zaliczone do wynagrodzeń</t>
  </si>
  <si>
    <t>Zakup energii</t>
  </si>
  <si>
    <t>4420</t>
  </si>
  <si>
    <t>Podróże służbowe zagraniczne</t>
  </si>
  <si>
    <t>6060</t>
  </si>
  <si>
    <t>Wydatki na zakupy inwestycyjne jednostek budżetowych</t>
  </si>
  <si>
    <t>Urzędy naczelnych organów władzy państwowej,  kontroli i ochrony prawa</t>
  </si>
  <si>
    <t>75113</t>
  </si>
  <si>
    <t>Bezpieczeństwo  publiczne  i  ochrona   przeciwpożarowa</t>
  </si>
  <si>
    <t>Ochotnicze straże pożarne</t>
  </si>
  <si>
    <t>756</t>
  </si>
  <si>
    <t>75647</t>
  </si>
  <si>
    <t>Pobór podatków, opłat i niepodatkowych należności  budżetowych</t>
  </si>
  <si>
    <t>Wynagrodzenia agencyjno-prowizyjne</t>
  </si>
  <si>
    <t>Obsługa długu publicznego</t>
  </si>
  <si>
    <t>Obsługa papierów wartościowych, kredytów i pożyczek jednostek samorządu terytorialnego</t>
  </si>
  <si>
    <t>8070</t>
  </si>
  <si>
    <t>Odsetki i dyskonto od krajowych skarbowych papierów wartościowych oraz od krajowych pożyczek i kredytów</t>
  </si>
  <si>
    <t>Rezerwy ogólne i celowe</t>
  </si>
  <si>
    <t>Rezerwy</t>
  </si>
  <si>
    <t>4170</t>
  </si>
  <si>
    <t>Wynagrodzenia bezosobowe</t>
  </si>
  <si>
    <t xml:space="preserve">Wpłaty na Państwowy Fundusz Rehabilitacji Osób Niepełnosprawnych </t>
  </si>
  <si>
    <t>Zakup pomocy naukowych, dydaktycznych i książek</t>
  </si>
  <si>
    <t>Zakup usług zdrowotnych</t>
  </si>
  <si>
    <t>6050</t>
  </si>
  <si>
    <t>80104</t>
  </si>
  <si>
    <t>4220</t>
  </si>
  <si>
    <t>Zakup środków żywności</t>
  </si>
  <si>
    <t>Gimnazja</t>
  </si>
  <si>
    <t>4140</t>
  </si>
  <si>
    <t>80113</t>
  </si>
  <si>
    <t>80146</t>
  </si>
  <si>
    <t>Dokształcanie i doskonalenie nauczycieli</t>
  </si>
  <si>
    <t>3250</t>
  </si>
  <si>
    <t>Stypendia różne</t>
  </si>
  <si>
    <t>80195</t>
  </si>
  <si>
    <t>4110</t>
  </si>
  <si>
    <t>4210</t>
  </si>
  <si>
    <t>4440</t>
  </si>
  <si>
    <t>851</t>
  </si>
  <si>
    <t>Ochrona zdrowia</t>
  </si>
  <si>
    <t>Przeciwdziałanie alkoholizmowi</t>
  </si>
  <si>
    <t>4410</t>
  </si>
  <si>
    <t>85195</t>
  </si>
  <si>
    <t>4270</t>
  </si>
  <si>
    <t xml:space="preserve">Zakup usług remontowych </t>
  </si>
  <si>
    <t>852</t>
  </si>
  <si>
    <t>85212</t>
  </si>
  <si>
    <t>Świadczenia rodzinne oraz składki na ubezpieczenia emerytalne i rentowe  z ubezpieczenia społecznego</t>
  </si>
  <si>
    <t>3110</t>
  </si>
  <si>
    <t>Świadczenia społeczne</t>
  </si>
  <si>
    <t>4010</t>
  </si>
  <si>
    <t>4120</t>
  </si>
  <si>
    <t>85213</t>
  </si>
  <si>
    <t>Składki na ubezpieczenie zdrowotne</t>
  </si>
  <si>
    <t>85214</t>
  </si>
  <si>
    <t xml:space="preserve">Zasiłki i pomoc w naturze oraz składki na ubezpieczenia społeczne </t>
  </si>
  <si>
    <t>85215</t>
  </si>
  <si>
    <t>Dodatki mieszkaniowe</t>
  </si>
  <si>
    <t>85219</t>
  </si>
  <si>
    <t>4280</t>
  </si>
  <si>
    <t>85228</t>
  </si>
  <si>
    <t>Usługi opiekuńcze i specjalistyczne usługi opiekuńcze</t>
  </si>
  <si>
    <t xml:space="preserve">Świadczenia społeczne </t>
  </si>
  <si>
    <t>85295</t>
  </si>
  <si>
    <t>Świetlice szkolne</t>
  </si>
  <si>
    <t>Gospodarka ściekowa i ochrona wód</t>
  </si>
  <si>
    <t>Oczyszczanie miast i wsi</t>
  </si>
  <si>
    <t xml:space="preserve">Wydatki na pomoc finansową udzielaną między jednostkami samorządu terytorialnego na dofinansowanie własnych zadań inwestycyjnych i zakupów inwestycyjnych  </t>
  </si>
  <si>
    <t>Utrzymanie zieleni w miastach i gminach</t>
  </si>
  <si>
    <t>Schroniska dla zwierząt</t>
  </si>
  <si>
    <t>Zakłady gospodarki komunalnej</t>
  </si>
  <si>
    <t xml:space="preserve">Dotacja przedmiotowa z budżetu dla zakładu budżetowego </t>
  </si>
  <si>
    <t>Kultura i ochrona dziedzictwa narodowego</t>
  </si>
  <si>
    <t>Pozostałe instytucje kultury</t>
  </si>
  <si>
    <t>2480</t>
  </si>
  <si>
    <t>Dotacja podmiotowa z budżetu dla samorządowej instytucji kultury</t>
  </si>
  <si>
    <t>Biblioteki</t>
  </si>
  <si>
    <t>92601</t>
  </si>
  <si>
    <t>Dotacje celowe z budżetu na finansowanie lub dofinansowanie  zadań zleconych do realizacji pozostałym jednostkom niezaliczanym do sektora finansów publicznych</t>
  </si>
  <si>
    <t>Razem wydatki:</t>
  </si>
  <si>
    <t>Załącznik nr 2</t>
  </si>
  <si>
    <t xml:space="preserve">                 zadań zleconych gminie ustawami na 2005r.</t>
  </si>
  <si>
    <t>para graf</t>
  </si>
  <si>
    <t>Plan na 2004r</t>
  </si>
  <si>
    <t>Bezpieczeństwo  publiczne  i  ochrona  przeciwpożarowa</t>
  </si>
  <si>
    <t>Świadczenia rodzinne oraz składki na ubezpieczenie emerytalne i rentowe  z ubezpieczenia społecznego</t>
  </si>
  <si>
    <t>Razem :</t>
  </si>
  <si>
    <t xml:space="preserve">                     związanych z realizacją zadań z zakresu administracji rządowej. </t>
  </si>
  <si>
    <t>Para-graf</t>
  </si>
  <si>
    <t>plan na 2004</t>
  </si>
  <si>
    <t>Plan na 2005r</t>
  </si>
  <si>
    <t>Urzędu naczelnych organów władzy państwowej, kontroli i ochrony prawa</t>
  </si>
  <si>
    <t>4130</t>
  </si>
  <si>
    <t>Razem</t>
  </si>
  <si>
    <t>Plan</t>
  </si>
  <si>
    <t xml:space="preserve">                                                     Rady Gminy w Kleszczewie</t>
  </si>
  <si>
    <t xml:space="preserve">                                                     z dnia 08 grudnia 2004r.</t>
  </si>
  <si>
    <t xml:space="preserve">                                                     Załącznik nr 1</t>
  </si>
  <si>
    <t xml:space="preserve">                                                       Przewodnicząca Rady Gminy</t>
  </si>
  <si>
    <t xml:space="preserve">                                                              (Ewa Lesińska)</t>
  </si>
  <si>
    <t xml:space="preserve"> Plan dochodów na 2005r.</t>
  </si>
  <si>
    <t xml:space="preserve"> Środki na dofinansowanie własnych inwestycji gmin (związków gmin), powiatów (związków powiatów), samorządów województw , pozyskane z innych źródeł</t>
  </si>
  <si>
    <t xml:space="preserve">                                                     Załącznik nr 2</t>
  </si>
  <si>
    <t>Plan wydatków na 2005r.</t>
  </si>
  <si>
    <t xml:space="preserve">                                                     Załącznik nr 3</t>
  </si>
  <si>
    <t xml:space="preserve"> Plan dotacji na zadania zlecone z zakresu administracji rządowej i innych zadań zleconych gminie ustawami na 2005r.</t>
  </si>
  <si>
    <t xml:space="preserve">                                                     Plan  dochodów</t>
  </si>
  <si>
    <t xml:space="preserve">                                                     Załącznik nr 4</t>
  </si>
  <si>
    <t xml:space="preserve">                                                     do Uchwały Nr XXVIII/137/2004</t>
  </si>
  <si>
    <t xml:space="preserve">   Plan wydatków na zadania zlecone z zakresu administracji rządowej i innych</t>
  </si>
  <si>
    <t>6333</t>
  </si>
  <si>
    <t>Dotacje celowe otrzymane z budżetu państwa na realizację inwestycji i zakupów inwestycyjnych władnych gmin (związków gmin).                                                                         Finansowane z pożyczek i kredytów zagranicznych.</t>
  </si>
  <si>
    <t>Dochody budżetu państwa związane z realizacją zadań zleconych jednostkom samorządu terytorialnego</t>
  </si>
  <si>
    <t>2350</t>
  </si>
  <si>
    <t>plan po zmianie</t>
  </si>
  <si>
    <t>85495</t>
  </si>
  <si>
    <t>4274</t>
  </si>
  <si>
    <t>Zakup usług remontowych  Współfinansowanie kredytów i pożyczek zagranicznych</t>
  </si>
  <si>
    <t>zmiana 28.II</t>
  </si>
  <si>
    <t>Plan po zmianie</t>
  </si>
  <si>
    <t>Treść</t>
  </si>
  <si>
    <t>Plan przed zmianą</t>
  </si>
  <si>
    <t>Roz- dział</t>
  </si>
  <si>
    <t>Ogółem</t>
  </si>
  <si>
    <t>Załącznik Nr 1</t>
  </si>
  <si>
    <t>Rady Gminy w Kleszczewie</t>
  </si>
  <si>
    <t>z dnia 28 lutego 2005r.</t>
  </si>
  <si>
    <t>Przewodnicząca Rady Gminy</t>
  </si>
  <si>
    <t xml:space="preserve">             (Ewa Lesińska)</t>
  </si>
  <si>
    <t xml:space="preserve">      Zmiana planu dochodów na 2005r.</t>
  </si>
  <si>
    <t xml:space="preserve">Środki na dofinansowaniw własnych inwestycji gmin, powiatów, samorządów województw , pozyskane z innych źródeł. </t>
  </si>
  <si>
    <t xml:space="preserve">      Zmiana planu wydatków na 2005r.</t>
  </si>
  <si>
    <t>do Uchwały Nr XXXI/155/2005</t>
  </si>
  <si>
    <t>Załącznik Nr 2</t>
  </si>
  <si>
    <t>Dotacje celowe otrzymane z budżetu państwa na realizację własnych zadań bieżących gmin (związkom gmin)  Finansowanie z pożyczek i kredytów zagranicznych</t>
  </si>
  <si>
    <t>92695</t>
  </si>
  <si>
    <t>Zmiana planu</t>
  </si>
  <si>
    <t>Udziały gmin w podatkach stano- wiących dochód budżetu państwa</t>
  </si>
  <si>
    <t>Dotacje celowe otrzymane z budżetu państwa na realizację inwestycji i zakupów inwestycyjnych władnych gmin (związków gmin).      Finansowane z pożyczek i kredytów zagranicznych.</t>
  </si>
  <si>
    <t xml:space="preserve">Zmiana planu </t>
  </si>
  <si>
    <t xml:space="preserve">             Ewa Lesińska</t>
  </si>
  <si>
    <t>do Uchwały Nr XXXII/158/2005</t>
  </si>
  <si>
    <t>6291</t>
  </si>
  <si>
    <t>zmiana planu 31.03.05</t>
  </si>
  <si>
    <t>Środki na dofinansowaniw własnych inwestycji gmin (związków gmin), powiatów (związków powiatów), samorządów województw, pozyskane z innych źródeł. Finansowanie programów ze środków bezzwtotnych pochodzących z Unii Europejskiej</t>
  </si>
  <si>
    <t>2033</t>
  </si>
  <si>
    <t>Dotacje celowe otrzymane z budżetu państwa na realizację własnych zadań bieżących gmin (związkom gmin)Finansowanie z pożyczek i kredytów zagranicznych</t>
  </si>
  <si>
    <t>6298</t>
  </si>
  <si>
    <t xml:space="preserve">Środki na dofinansowaniw własnych inwestycji gmin, powiatów,samorządów województw , pozyskane z innych źródeł.Finansowanie programów i projektów ze środków funduszy strukturalnych, Funduszy Spójności oraz Sekcji Gwarancji Europejskiego Funduszu Orientacji i Gwarancji Rolnej </t>
  </si>
  <si>
    <t>ogółem</t>
  </si>
  <si>
    <t>zmiana 31.03.05</t>
  </si>
  <si>
    <t>6058</t>
  </si>
  <si>
    <t>6059</t>
  </si>
  <si>
    <t>Wydatki inwestycyjne jednostek budżetowych Współfinansowanie programów i projektów realizowanych ze środków z funduszy strukturalnych, Funduszy Spójności oraz z Sekcji Gwarancji Europejskiego funduszu Orientacji i Gwarancji Rolnej  (131.038 budżet państwa +196.557 środ własne)</t>
  </si>
  <si>
    <t>6051</t>
  </si>
  <si>
    <t>Wydatki inwestycyjne jednostek budżetowych.  Finansowanie programów ze środków  bezzwrotnych pochodących z Unii Europejskiej</t>
  </si>
  <si>
    <t>4350</t>
  </si>
  <si>
    <t>Opłaty za usługi internetowe</t>
  </si>
  <si>
    <t>6210</t>
  </si>
  <si>
    <t>Dotacje celowe z budżetu na finansowanie lub dofinansowanie kosztów realizacji inwestycji i zakupów inwestycyjnych zakładów budżetowych</t>
  </si>
  <si>
    <t>z dnia 31marca 2005r.</t>
  </si>
  <si>
    <t xml:space="preserve">Wydatki inwestycyjne jednostek budżetowych. Finansowanie programów i projektów ze środków funduszy strukturalnych, Funduszy Spójności oraz Sekcji Gwarancji Europejskiego Funduszu Orientacji i Gwarancji Rolnej </t>
  </si>
  <si>
    <t xml:space="preserve">  Zmiana planu, - zmniejszenie 28.II</t>
  </si>
  <si>
    <t>Planna 2005r.</t>
  </si>
  <si>
    <t>6339</t>
  </si>
  <si>
    <t>Dotacje celowe otrzymane z budżetu państwa na realizację inwestycji i zakupów inwestycyjnych własnych gmin.  Współfinansowanie programów i projektów realizowanych z funduszy strukturalnych, Funduszy Spólności oraz  zSekcji  Gwarancji Europejskiegi Funduszu Orientacji I Gwarancji Rolnej</t>
  </si>
  <si>
    <t>Dotacje celowe otrzymane z budżetu państwa na realizację inwestycji i zakupów inwestycyjnych własnych gmin.  Współfinansowanie programów i projektów realizowanych z funduszy strukturalnych, Funduszy Spólności oraz  z Sekcji  Gwarancji Europejskiego Funduszu Orientacji I Gwarancji Rolnej</t>
  </si>
  <si>
    <r>
      <t xml:space="preserve">Wydatki inwestycyjne jednostek budżetowych.  </t>
    </r>
    <r>
      <rPr>
        <sz val="8"/>
        <rFont val="Times New Roman CE"/>
        <family val="1"/>
      </rPr>
      <t>Finansowanie programów ze środków  bezzwrotnych pochodących z Unii Europejskiej</t>
    </r>
  </si>
  <si>
    <r>
      <t xml:space="preserve">Wydatki inwestycyjne jednostek budżetowych.  </t>
    </r>
    <r>
      <rPr>
        <sz val="8"/>
        <rFont val="Times New Roman CE"/>
        <family val="1"/>
      </rPr>
      <t>Współfinansowanie programów realizowanych ze środków bezzwrotnych pochodących z Unii Europejskiej</t>
    </r>
  </si>
  <si>
    <r>
      <t xml:space="preserve">Wydatki inwestycyjne jednostek budżetowych. </t>
    </r>
    <r>
      <rPr>
        <sz val="8"/>
        <rFont val="Times New Roman CE"/>
        <family val="1"/>
      </rPr>
      <t>Współfinansowanie programów i projektów realizowanych ze środków fubduszy strukturalnych, Funduszy Spójności oraz s Sekcji Gwarancji Europejskiego Funduszu Oreientacji i Gwarancji Rolnej</t>
    </r>
  </si>
  <si>
    <t xml:space="preserve">Wydatki inwestycyjne jednostek budżetowych  </t>
  </si>
  <si>
    <r>
      <t>Wydatki inwestycyjne jednostek budżetowych.</t>
    </r>
    <r>
      <rPr>
        <sz val="8"/>
        <rFont val="Times New Roman CE"/>
        <family val="1"/>
      </rPr>
      <t xml:space="preserve"> Finansowanie programów i projektów ze środków funduszy strukturalnych, Funduszy Spójności oraz Sekcji Gwarancji Europejskiego Funduszu Orientacji i Gwarancji Rolnej </t>
    </r>
  </si>
  <si>
    <t>zmiana</t>
  </si>
  <si>
    <t>zmiana27.04.2005</t>
  </si>
  <si>
    <t>60013</t>
  </si>
  <si>
    <t>Drogi publiczne wojewódzkie</t>
  </si>
  <si>
    <t xml:space="preserve">Wydatki inwestycyjne jednostek budżetowych   </t>
  </si>
  <si>
    <t>85415</t>
  </si>
  <si>
    <t>3240</t>
  </si>
  <si>
    <t>Pomoc materialna dla uczniów</t>
  </si>
  <si>
    <t>Stypendia dla uczniów</t>
  </si>
  <si>
    <t>6260</t>
  </si>
  <si>
    <t>Dotacje otrzymane z funduszy celowych na finansowanie lub dofinansowanie kosztów realizacji inwestycji i zakupów inwestycyjnych jednostek sektora finansów publicznyvh</t>
  </si>
  <si>
    <t>razem</t>
  </si>
  <si>
    <t xml:space="preserve">                                                     z dnia 27 kwietnia 2005r.</t>
  </si>
  <si>
    <t>92120</t>
  </si>
  <si>
    <t>Ochrona i konserwacja zabytków</t>
  </si>
  <si>
    <t>2580</t>
  </si>
  <si>
    <t>Dotacja podmiotowa z budżetu dla jednostek niezaliczanych do sektora finansów publicznych</t>
  </si>
  <si>
    <t>92195</t>
  </si>
  <si>
    <t xml:space="preserve">                                                     do Uchwały Nr XXX/166/2005</t>
  </si>
  <si>
    <t>Zmiana planu  wydatków na 2005r.</t>
  </si>
  <si>
    <t xml:space="preserve"> Zmiana planu  dochodów na 2005r.</t>
  </si>
  <si>
    <t xml:space="preserve">Wydatki inwestycyjne jednostek budżetowych.  </t>
  </si>
  <si>
    <t>Dotacje otrzymane z funduszy celowych na finansowanie lub dofinansowanie kosztów realizacji inwestycji i zakupów inwestycyjnych jednostek sektora finansów publicznych</t>
  </si>
  <si>
    <t>zmiana 29.06.2005r.</t>
  </si>
  <si>
    <t>29.06.2005</t>
  </si>
  <si>
    <t>2440</t>
  </si>
  <si>
    <t>Dotacje otrzymane z funduszy celowych na realizację zadań bieżących jednostek sektora finansów publicznych</t>
  </si>
  <si>
    <t>Para graf</t>
  </si>
  <si>
    <t xml:space="preserve">                                                     do Uchwały Nr XXXV/171/2005</t>
  </si>
  <si>
    <t xml:space="preserve">                                                     z dnia 29 czerwca 2005r.</t>
  </si>
  <si>
    <t>4430</t>
  </si>
  <si>
    <t>Zmiana planu dotacji i wydatków na zadania zlecone z zakresu administracji rządowej i innych zadań zleconych gminie ustawami na 2005r.</t>
  </si>
  <si>
    <t>Dochody</t>
  </si>
  <si>
    <t>Wydatki</t>
  </si>
  <si>
    <t xml:space="preserve">                                                                              Przewodnicząca Rady Gminy</t>
  </si>
  <si>
    <t xml:space="preserve">                                                                                            (Ewa Lesińska)</t>
  </si>
  <si>
    <t>Zakup usług dostępu do sieci Internet</t>
  </si>
  <si>
    <t>Ochrona zabytków i opieka nad zabytkami</t>
  </si>
  <si>
    <t>75075</t>
  </si>
  <si>
    <t>Promocja jednostek samorządu terytorialnego</t>
  </si>
  <si>
    <t xml:space="preserve">Wydatki inwestycyjne jednostek budżetowych Współfinansowanie programów i projektów realizowanych ze środków z funduszy strukturalnych, Funduszy Spójności oraz z Sekcji Gwarancji Europejskiego funduszu Orientacji i Gwarancji Rolnej </t>
  </si>
  <si>
    <t xml:space="preserve">Wydatki inwestycyjne jednostek budżetowych Współfinansowanie programów i projektów realizowanych ze środków z funduszy strukturalnych, Funduszy Spójności oraz z Sekcji Gwarancji Europejskiego funduszu Orientacji i Gwarancji Rolnej  </t>
  </si>
  <si>
    <t xml:space="preserve">      Zmiana  plan dochodów na 2005r.</t>
  </si>
  <si>
    <t xml:space="preserve">       Zmiana planu wydatków na 2005r.</t>
  </si>
  <si>
    <t>3260</t>
  </si>
  <si>
    <t>Inne formy pomocy dla uczniów</t>
  </si>
  <si>
    <t>71004</t>
  </si>
  <si>
    <t>Plan zagospodarowania przestrzennego</t>
  </si>
  <si>
    <t>Zakup usug pozostaych</t>
  </si>
  <si>
    <t>z dnia 05 sierpnia 2005r.</t>
  </si>
  <si>
    <t>Zmiana planu wydatków na 2005r.</t>
  </si>
  <si>
    <t>Para- graf</t>
  </si>
  <si>
    <t xml:space="preserve">Plan </t>
  </si>
  <si>
    <t>zmiana planu</t>
  </si>
  <si>
    <t xml:space="preserve">                                                     do Uchwały Nr XXXVI/178/2005</t>
  </si>
  <si>
    <t xml:space="preserve">                                                     z dnia 05 sierpnia 2005r.</t>
  </si>
  <si>
    <t>29.06.2005r</t>
  </si>
  <si>
    <t>05.08.2005r</t>
  </si>
  <si>
    <t>28.VII.05</t>
  </si>
  <si>
    <t>8010</t>
  </si>
  <si>
    <t>Rozliczenia z bankami związane z obsługą gługu publicznego</t>
  </si>
  <si>
    <t xml:space="preserve">                                                          do Zarządzenia Nr 26/2005</t>
  </si>
  <si>
    <t xml:space="preserve">                                                          Wójta Gminy Kleszczewo</t>
  </si>
  <si>
    <t xml:space="preserve">                                                          z dnia 28 lipca 2005r </t>
  </si>
  <si>
    <t xml:space="preserve">                                                          Załącznik Nr 1</t>
  </si>
  <si>
    <t>Zmiana planu wydatków na 2005r</t>
  </si>
  <si>
    <t>mgr inż. Bogdan Kemnitz</t>
  </si>
  <si>
    <t>Rozliczenia z bankami związane z obsługą długu publicznego</t>
  </si>
  <si>
    <t xml:space="preserve">            Wójt Gminy         </t>
  </si>
  <si>
    <t>05.08.      2005r.</t>
  </si>
  <si>
    <t>Wpływy z tytułu pomocy finansowej udzielonej między jednostkami samorządu terytorialnego na dofinansowanie własnych zadań inwestycyjnych i zakupów inwestycyjnych</t>
  </si>
  <si>
    <t xml:space="preserve">Wydatki inwestycyjne jednostek budżeto-wych. Współfinansowanie programów i projektów realizowanych ze środków z funduszy strukturalnych, Funduszy Spójno-ści oraz z Sekcji Gwarancji Europejskiego funduszu Orientacji i Gwarancji Rolnej </t>
  </si>
  <si>
    <t>Dotacje celowe otrzymane z budżetu państwa na realizację własnych zadań bieżących gmin (związkom gmin). Finansowanie z pożyczek i kredytów zagranicznych</t>
  </si>
  <si>
    <t>do Uchwały Nr XXXVI/178/2005</t>
  </si>
  <si>
    <t xml:space="preserve">                                                                     Przewodnicząca Rady Gminy</t>
  </si>
  <si>
    <t xml:space="preserve">                                                                                  Ewa Lesińska</t>
  </si>
  <si>
    <t>05.08.2005r.</t>
  </si>
  <si>
    <t>18.08.2005</t>
  </si>
  <si>
    <t>do Zarządzenia Nr 30/2005</t>
  </si>
  <si>
    <t>Wójta Gminy Kleszczewo</t>
  </si>
  <si>
    <t>z dnia 18 sierpnia 2005r.</t>
  </si>
  <si>
    <t xml:space="preserve">             Zmiana planu wydatków </t>
  </si>
  <si>
    <t xml:space="preserve">            Zastępca Wójta</t>
  </si>
  <si>
    <t xml:space="preserve">         Genowefa Przepióra</t>
  </si>
  <si>
    <t>Rozdział</t>
  </si>
  <si>
    <t>75107</t>
  </si>
  <si>
    <t>75108</t>
  </si>
  <si>
    <t>3030</t>
  </si>
  <si>
    <t>Wybory prezydenta Rzeczypospolitej Polskiej</t>
  </si>
  <si>
    <t>Wybory do Sejmu i Senatu</t>
  </si>
  <si>
    <t>Środki na dofinansowanie własnych inwestycji gmin (związku gmin), powiatów (związków powiatów0, samorządów województw, pozyskane z innych zródeł</t>
  </si>
  <si>
    <t/>
  </si>
  <si>
    <t xml:space="preserve">                                                     do Uchwały Nr XXXVII/182/2005</t>
  </si>
  <si>
    <t xml:space="preserve">                                                     z dnia 30 września 2005r.</t>
  </si>
  <si>
    <t xml:space="preserve"> Zmiana plan dochodów na 2005r.</t>
  </si>
  <si>
    <t xml:space="preserve"> Zmiana planu dotacji na zadania zlecone z zakresu administracji rządowej i innych zadań zleconych gminie ustawami na 2005r.</t>
  </si>
  <si>
    <t xml:space="preserve"> Zmiana planu wydatków na 2005r.</t>
  </si>
  <si>
    <t>Wybory  Prezydenta Rzeczypospolitej Polskiej</t>
  </si>
  <si>
    <t>Wybory Prezydenta Rzeczypospolitej Polskiej</t>
  </si>
  <si>
    <t>Środki na dofinansowanie własnych inwestycji gmin (związku gmin), powiatów (związków powiatów, samorządów województw, pozyskane z innych zródeł</t>
  </si>
  <si>
    <t xml:space="preserve">                                                                    Przewodnicząca Rady Gminy</t>
  </si>
  <si>
    <t xml:space="preserve">                                                                   Przewodnicząca Rady Gminy</t>
  </si>
  <si>
    <t xml:space="preserve">                                                                                Przewodnicząca Rady Gminy</t>
  </si>
  <si>
    <t xml:space="preserve">                                                                           mgr  Ewa Lesińska</t>
  </si>
  <si>
    <t xml:space="preserve">                                                                          mgr  Ewa Lesińska</t>
  </si>
  <si>
    <t xml:space="preserve">                                                                                   mgr  Ewa Lesińska</t>
  </si>
  <si>
    <t xml:space="preserve">                                                                                     mgr  Ewa Lesińska</t>
  </si>
  <si>
    <t>Zmiana planu wydatków na zadania zlecone z zakresu administracji rządowej i innych zadań zleconych  gminie ustawami na 2005r.</t>
  </si>
  <si>
    <t>Kultura i ochrona dziedzictwa       narodowego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</si>
</sst>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0_ ;\-#,##0.00\ "/>
    <numFmt numFmtId="166" formatCode="#,##0;[Red]#,##0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\ _z_ł_-;\-* #,##0.0\ _z_ł_-;_-* &quot;-&quot;??\ _z_ł_-;_-@_-"/>
    <numFmt numFmtId="173" formatCode="_-* #,##0\ _z_ł_-;\-* #,##0\ _z_ł_-;_-* &quot;-&quot;??\ _z_ł_-;_-@_-"/>
  </numFmts>
  <fonts count="28">
    <font>
      <sz val="10"/>
      <name val="Arial CE"/>
      <family val="0"/>
    </font>
    <font>
      <b/>
      <sz val="10"/>
      <name val="Arial CE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sz val="9"/>
      <name val="Arial CE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b/>
      <sz val="9"/>
      <name val="Arial CE"/>
      <family val="2"/>
    </font>
    <font>
      <b/>
      <sz val="12"/>
      <name val="Times New Roman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 CE"/>
      <family val="2"/>
    </font>
    <font>
      <sz val="8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Times New Roman CE"/>
      <family val="1"/>
    </font>
    <font>
      <b/>
      <sz val="11"/>
      <name val="Arial CE"/>
      <family val="2"/>
    </font>
    <font>
      <sz val="12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49" fontId="6" fillId="0" borderId="1" xfId="0" applyNumberFormat="1" applyFont="1" applyBorder="1" applyAlignment="1">
      <alignment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49" fontId="7" fillId="0" borderId="1" xfId="0" applyNumberFormat="1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3" fontId="8" fillId="0" borderId="0" xfId="15" applyNumberFormat="1" applyFont="1" applyBorder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wrapText="1"/>
    </xf>
    <xf numFmtId="0" fontId="6" fillId="0" borderId="0" xfId="0" applyFont="1" applyAlignment="1">
      <alignment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shrinkToFit="1"/>
    </xf>
    <xf numFmtId="164" fontId="7" fillId="0" borderId="1" xfId="0" applyNumberFormat="1" applyFont="1" applyBorder="1" applyAlignment="1">
      <alignment horizontal="right" vertical="center"/>
    </xf>
    <xf numFmtId="49" fontId="6" fillId="0" borderId="1" xfId="0" applyNumberFormat="1" applyFont="1" applyBorder="1" applyAlignment="1">
      <alignment wrapText="1"/>
    </xf>
    <xf numFmtId="164" fontId="6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wrapText="1"/>
    </xf>
    <xf numFmtId="3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41" fontId="7" fillId="0" borderId="1" xfId="0" applyNumberFormat="1" applyFont="1" applyBorder="1" applyAlignment="1">
      <alignment horizontal="right"/>
    </xf>
    <xf numFmtId="41" fontId="6" fillId="0" borderId="1" xfId="0" applyNumberFormat="1" applyFont="1" applyBorder="1" applyAlignment="1">
      <alignment horizontal="right"/>
    </xf>
    <xf numFmtId="49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64" fontId="7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 vertical="top"/>
    </xf>
    <xf numFmtId="49" fontId="6" fillId="0" borderId="1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horizontal="right" vertical="top" wrapText="1"/>
    </xf>
    <xf numFmtId="164" fontId="6" fillId="0" borderId="1" xfId="0" applyNumberFormat="1" applyFont="1" applyBorder="1" applyAlignment="1">
      <alignment/>
    </xf>
    <xf numFmtId="166" fontId="6" fillId="0" borderId="1" xfId="15" applyNumberFormat="1" applyFont="1" applyBorder="1" applyAlignment="1">
      <alignment/>
    </xf>
    <xf numFmtId="166" fontId="6" fillId="0" borderId="1" xfId="15" applyNumberFormat="1" applyFont="1" applyBorder="1" applyAlignment="1">
      <alignment vertical="top"/>
    </xf>
    <xf numFmtId="3" fontId="6" fillId="0" borderId="1" xfId="0" applyNumberFormat="1" applyFont="1" applyBorder="1" applyAlignment="1">
      <alignment vertical="top"/>
    </xf>
    <xf numFmtId="164" fontId="6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top"/>
    </xf>
    <xf numFmtId="164" fontId="7" fillId="0" borderId="1" xfId="0" applyNumberFormat="1" applyFont="1" applyBorder="1" applyAlignment="1">
      <alignment/>
    </xf>
    <xf numFmtId="49" fontId="6" fillId="0" borderId="0" xfId="0" applyNumberFormat="1" applyFont="1" applyAlignment="1">
      <alignment vertical="top"/>
    </xf>
    <xf numFmtId="0" fontId="7" fillId="0" borderId="0" xfId="0" applyFont="1" applyAlignment="1">
      <alignment wrapText="1"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 wrapText="1"/>
    </xf>
    <xf numFmtId="41" fontId="7" fillId="0" borderId="0" xfId="0" applyNumberFormat="1" applyFont="1" applyBorder="1" applyAlignment="1">
      <alignment horizontal="right"/>
    </xf>
    <xf numFmtId="41" fontId="6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wrapText="1"/>
    </xf>
    <xf numFmtId="3" fontId="6" fillId="0" borderId="0" xfId="0" applyNumberFormat="1" applyFont="1" applyBorder="1" applyAlignment="1">
      <alignment horizontal="right" vertical="center"/>
    </xf>
    <xf numFmtId="3" fontId="5" fillId="0" borderId="0" xfId="15" applyNumberFormat="1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1" xfId="0" applyBorder="1" applyAlignment="1">
      <alignment wrapText="1"/>
    </xf>
    <xf numFmtId="0" fontId="9" fillId="0" borderId="0" xfId="0" applyFont="1" applyAlignment="1">
      <alignment/>
    </xf>
    <xf numFmtId="0" fontId="10" fillId="0" borderId="1" xfId="0" applyFont="1" applyBorder="1" applyAlignment="1">
      <alignment/>
    </xf>
    <xf numFmtId="49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3" fontId="10" fillId="0" borderId="1" xfId="0" applyNumberFormat="1" applyFont="1" applyBorder="1" applyAlignment="1">
      <alignment horizontal="right" vertical="center"/>
    </xf>
    <xf numFmtId="3" fontId="10" fillId="0" borderId="2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/>
    </xf>
    <xf numFmtId="49" fontId="11" fillId="0" borderId="1" xfId="0" applyNumberFormat="1" applyFont="1" applyBorder="1" applyAlignment="1">
      <alignment vertical="top"/>
    </xf>
    <xf numFmtId="0" fontId="11" fillId="0" borderId="1" xfId="0" applyFont="1" applyBorder="1" applyAlignment="1">
      <alignment vertical="top" wrapText="1"/>
    </xf>
    <xf numFmtId="3" fontId="11" fillId="0" borderId="1" xfId="0" applyNumberFormat="1" applyFont="1" applyBorder="1" applyAlignment="1">
      <alignment horizontal="right" vertical="center"/>
    </xf>
    <xf numFmtId="3" fontId="11" fillId="0" borderId="2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/>
    </xf>
    <xf numFmtId="0" fontId="10" fillId="0" borderId="1" xfId="0" applyFont="1" applyBorder="1" applyAlignment="1">
      <alignment vertical="top"/>
    </xf>
    <xf numFmtId="0" fontId="11" fillId="0" borderId="1" xfId="0" applyFont="1" applyBorder="1" applyAlignment="1">
      <alignment vertical="top"/>
    </xf>
    <xf numFmtId="3" fontId="13" fillId="0" borderId="1" xfId="0" applyNumberFormat="1" applyFont="1" applyBorder="1" applyAlignment="1">
      <alignment/>
    </xf>
    <xf numFmtId="3" fontId="13" fillId="0" borderId="1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vertical="top" wrapText="1"/>
    </xf>
    <xf numFmtId="0" fontId="12" fillId="0" borderId="0" xfId="0" applyFont="1" applyAlignment="1">
      <alignment/>
    </xf>
    <xf numFmtId="3" fontId="12" fillId="0" borderId="3" xfId="0" applyNumberFormat="1" applyFont="1" applyBorder="1" applyAlignment="1">
      <alignment/>
    </xf>
    <xf numFmtId="3" fontId="13" fillId="0" borderId="3" xfId="0" applyNumberFormat="1" applyFont="1" applyBorder="1" applyAlignment="1">
      <alignment/>
    </xf>
    <xf numFmtId="0" fontId="12" fillId="0" borderId="1" xfId="0" applyFont="1" applyBorder="1" applyAlignment="1">
      <alignment/>
    </xf>
    <xf numFmtId="3" fontId="14" fillId="0" borderId="1" xfId="0" applyNumberFormat="1" applyFont="1" applyBorder="1" applyAlignment="1">
      <alignment/>
    </xf>
    <xf numFmtId="3" fontId="14" fillId="0" borderId="1" xfId="15" applyNumberFormat="1" applyFont="1" applyBorder="1" applyAlignment="1">
      <alignment/>
    </xf>
    <xf numFmtId="3" fontId="13" fillId="0" borderId="1" xfId="15" applyNumberFormat="1" applyFont="1" applyBorder="1" applyAlignment="1">
      <alignment/>
    </xf>
    <xf numFmtId="3" fontId="13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164" fontId="10" fillId="0" borderId="1" xfId="0" applyNumberFormat="1" applyFont="1" applyBorder="1" applyAlignment="1">
      <alignment horizontal="right"/>
    </xf>
    <xf numFmtId="164" fontId="11" fillId="0" borderId="1" xfId="0" applyNumberFormat="1" applyFont="1" applyBorder="1" applyAlignment="1">
      <alignment horizontal="right"/>
    </xf>
    <xf numFmtId="164" fontId="11" fillId="0" borderId="1" xfId="0" applyNumberFormat="1" applyFont="1" applyBorder="1" applyAlignment="1">
      <alignment horizontal="right" vertical="center"/>
    </xf>
    <xf numFmtId="164" fontId="11" fillId="0" borderId="1" xfId="0" applyNumberFormat="1" applyFont="1" applyBorder="1" applyAlignment="1">
      <alignment/>
    </xf>
    <xf numFmtId="166" fontId="11" fillId="0" borderId="1" xfId="15" applyNumberFormat="1" applyFont="1" applyBorder="1" applyAlignment="1">
      <alignment/>
    </xf>
    <xf numFmtId="164" fontId="11" fillId="0" borderId="1" xfId="0" applyNumberFormat="1" applyFont="1" applyBorder="1" applyAlignment="1">
      <alignment horizontal="right" vertical="top"/>
    </xf>
    <xf numFmtId="166" fontId="11" fillId="0" borderId="1" xfId="15" applyNumberFormat="1" applyFont="1" applyBorder="1" applyAlignment="1">
      <alignment vertical="top"/>
    </xf>
    <xf numFmtId="3" fontId="11" fillId="0" borderId="1" xfId="0" applyNumberFormat="1" applyFont="1" applyBorder="1" applyAlignment="1">
      <alignment/>
    </xf>
    <xf numFmtId="164" fontId="11" fillId="0" borderId="2" xfId="0" applyNumberFormat="1" applyFont="1" applyBorder="1" applyAlignment="1">
      <alignment/>
    </xf>
    <xf numFmtId="0" fontId="11" fillId="0" borderId="0" xfId="0" applyFont="1" applyAlignment="1">
      <alignment/>
    </xf>
    <xf numFmtId="164" fontId="11" fillId="0" borderId="1" xfId="0" applyNumberFormat="1" applyFont="1" applyBorder="1" applyAlignment="1">
      <alignment vertical="top"/>
    </xf>
    <xf numFmtId="164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164" fontId="11" fillId="0" borderId="2" xfId="0" applyNumberFormat="1" applyFont="1" applyBorder="1" applyAlignment="1">
      <alignment/>
    </xf>
    <xf numFmtId="3" fontId="11" fillId="0" borderId="1" xfId="15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164" fontId="10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3" fontId="11" fillId="0" borderId="1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vertical="top"/>
    </xf>
    <xf numFmtId="164" fontId="10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horizontal="right" vertical="top"/>
    </xf>
    <xf numFmtId="3" fontId="11" fillId="0" borderId="2" xfId="0" applyNumberFormat="1" applyFont="1" applyBorder="1" applyAlignment="1">
      <alignment horizontal="right" vertical="top"/>
    </xf>
    <xf numFmtId="164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wrapText="1"/>
    </xf>
    <xf numFmtId="0" fontId="15" fillId="0" borderId="0" xfId="0" applyFont="1" applyAlignment="1">
      <alignment/>
    </xf>
    <xf numFmtId="3" fontId="13" fillId="0" borderId="1" xfId="0" applyNumberFormat="1" applyFont="1" applyBorder="1" applyAlignment="1">
      <alignment vertical="top"/>
    </xf>
    <xf numFmtId="0" fontId="11" fillId="0" borderId="1" xfId="0" applyFont="1" applyBorder="1" applyAlignment="1">
      <alignment horizontal="center" vertical="top"/>
    </xf>
    <xf numFmtId="164" fontId="11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vertical="top"/>
    </xf>
    <xf numFmtId="3" fontId="0" fillId="0" borderId="0" xfId="0" applyNumberFormat="1" applyAlignment="1">
      <alignment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49" fontId="6" fillId="0" borderId="4" xfId="0" applyNumberFormat="1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2" fontId="7" fillId="0" borderId="4" xfId="0" applyNumberFormat="1" applyFont="1" applyBorder="1" applyAlignment="1">
      <alignment/>
    </xf>
    <xf numFmtId="0" fontId="7" fillId="0" borderId="4" xfId="0" applyFont="1" applyBorder="1" applyAlignment="1">
      <alignment/>
    </xf>
    <xf numFmtId="49" fontId="7" fillId="0" borderId="4" xfId="0" applyNumberFormat="1" applyFont="1" applyBorder="1" applyAlignment="1">
      <alignment/>
    </xf>
    <xf numFmtId="0" fontId="7" fillId="0" borderId="4" xfId="0" applyFont="1" applyBorder="1" applyAlignment="1">
      <alignment wrapText="1"/>
    </xf>
    <xf numFmtId="3" fontId="7" fillId="0" borderId="4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/>
    </xf>
    <xf numFmtId="0" fontId="6" fillId="0" borderId="4" xfId="0" applyFont="1" applyBorder="1" applyAlignment="1">
      <alignment/>
    </xf>
    <xf numFmtId="49" fontId="6" fillId="0" borderId="4" xfId="0" applyNumberFormat="1" applyFont="1" applyBorder="1" applyAlignment="1">
      <alignment horizontal="right" vertical="top"/>
    </xf>
    <xf numFmtId="49" fontId="6" fillId="0" borderId="4" xfId="0" applyNumberFormat="1" applyFont="1" applyBorder="1" applyAlignment="1">
      <alignment/>
    </xf>
    <xf numFmtId="0" fontId="6" fillId="0" borderId="4" xfId="0" applyFont="1" applyBorder="1" applyAlignment="1">
      <alignment wrapText="1"/>
    </xf>
    <xf numFmtId="3" fontId="6" fillId="0" borderId="4" xfId="0" applyNumberFormat="1" applyFont="1" applyBorder="1" applyAlignment="1">
      <alignment horizontal="right" vertical="center"/>
    </xf>
    <xf numFmtId="49" fontId="6" fillId="0" borderId="4" xfId="0" applyNumberFormat="1" applyFont="1" applyBorder="1" applyAlignment="1">
      <alignment horizontal="right"/>
    </xf>
    <xf numFmtId="49" fontId="6" fillId="0" borderId="4" xfId="0" applyNumberFormat="1" applyFont="1" applyBorder="1" applyAlignment="1">
      <alignment vertical="top"/>
    </xf>
    <xf numFmtId="0" fontId="6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0" fillId="0" borderId="4" xfId="0" applyNumberFormat="1" applyBorder="1" applyAlignment="1">
      <alignment vertical="center"/>
    </xf>
    <xf numFmtId="49" fontId="7" fillId="0" borderId="4" xfId="0" applyNumberFormat="1" applyFont="1" applyBorder="1" applyAlignment="1">
      <alignment horizontal="right"/>
    </xf>
    <xf numFmtId="49" fontId="7" fillId="0" borderId="4" xfId="0" applyNumberFormat="1" applyFont="1" applyBorder="1" applyAlignment="1">
      <alignment vertical="top"/>
    </xf>
    <xf numFmtId="0" fontId="7" fillId="0" borderId="4" xfId="0" applyFont="1" applyBorder="1" applyAlignment="1">
      <alignment vertical="top" wrapText="1"/>
    </xf>
    <xf numFmtId="3" fontId="8" fillId="0" borderId="4" xfId="0" applyNumberFormat="1" applyFont="1" applyBorder="1" applyAlignment="1">
      <alignment/>
    </xf>
    <xf numFmtId="3" fontId="8" fillId="0" borderId="4" xfId="15" applyNumberFormat="1" applyFont="1" applyBorder="1" applyAlignment="1">
      <alignment/>
    </xf>
    <xf numFmtId="3" fontId="5" fillId="0" borderId="4" xfId="15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3" fontId="5" fillId="0" borderId="4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horizontal="right" vertical="top"/>
    </xf>
    <xf numFmtId="0" fontId="5" fillId="0" borderId="4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3" fontId="7" fillId="0" borderId="4" xfId="0" applyNumberFormat="1" applyFont="1" applyBorder="1" applyAlignment="1">
      <alignment horizontal="right" vertical="top"/>
    </xf>
    <xf numFmtId="0" fontId="6" fillId="0" borderId="4" xfId="0" applyFont="1" applyBorder="1" applyAlignment="1">
      <alignment vertical="top"/>
    </xf>
    <xf numFmtId="0" fontId="7" fillId="0" borderId="4" xfId="0" applyFont="1" applyBorder="1" applyAlignment="1">
      <alignment vertical="center"/>
    </xf>
    <xf numFmtId="49" fontId="7" fillId="0" borderId="4" xfId="0" applyNumberFormat="1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3" fontId="5" fillId="0" borderId="4" xfId="0" applyNumberFormat="1" applyFont="1" applyBorder="1" applyAlignment="1">
      <alignment/>
    </xf>
    <xf numFmtId="0" fontId="5" fillId="0" borderId="4" xfId="0" applyFont="1" applyBorder="1" applyAlignment="1">
      <alignment/>
    </xf>
    <xf numFmtId="49" fontId="6" fillId="0" borderId="2" xfId="0" applyNumberFormat="1" applyFont="1" applyBorder="1" applyAlignment="1">
      <alignment vertical="top"/>
    </xf>
    <xf numFmtId="164" fontId="7" fillId="0" borderId="4" xfId="0" applyNumberFormat="1" applyFont="1" applyBorder="1" applyAlignment="1">
      <alignment horizontal="right"/>
    </xf>
    <xf numFmtId="164" fontId="6" fillId="0" borderId="4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/>
    </xf>
    <xf numFmtId="164" fontId="6" fillId="0" borderId="4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/>
    </xf>
    <xf numFmtId="164" fontId="8" fillId="0" borderId="4" xfId="0" applyNumberFormat="1" applyFont="1" applyBorder="1" applyAlignment="1">
      <alignment/>
    </xf>
    <xf numFmtId="164" fontId="6" fillId="0" borderId="4" xfId="0" applyNumberFormat="1" applyFont="1" applyBorder="1" applyAlignment="1">
      <alignment horizontal="right" vertical="top"/>
    </xf>
    <xf numFmtId="49" fontId="6" fillId="0" borderId="4" xfId="0" applyNumberFormat="1" applyFont="1" applyBorder="1" applyAlignment="1">
      <alignment vertical="top" wrapText="1"/>
    </xf>
    <xf numFmtId="164" fontId="6" fillId="0" borderId="4" xfId="0" applyNumberFormat="1" applyFont="1" applyBorder="1" applyAlignment="1">
      <alignment horizontal="right" vertical="top" wrapText="1"/>
    </xf>
    <xf numFmtId="164" fontId="7" fillId="0" borderId="4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/>
    </xf>
    <xf numFmtId="166" fontId="6" fillId="0" borderId="4" xfId="15" applyNumberFormat="1" applyFont="1" applyBorder="1" applyAlignment="1">
      <alignment/>
    </xf>
    <xf numFmtId="166" fontId="6" fillId="0" borderId="4" xfId="15" applyNumberFormat="1" applyFont="1" applyBorder="1" applyAlignment="1">
      <alignment vertical="top"/>
    </xf>
    <xf numFmtId="3" fontId="6" fillId="0" borderId="4" xfId="0" applyNumberFormat="1" applyFont="1" applyBorder="1" applyAlignment="1">
      <alignment vertical="top"/>
    </xf>
    <xf numFmtId="164" fontId="6" fillId="0" borderId="4" xfId="0" applyNumberFormat="1" applyFont="1" applyBorder="1" applyAlignment="1">
      <alignment vertical="center"/>
    </xf>
    <xf numFmtId="164" fontId="6" fillId="0" borderId="4" xfId="0" applyNumberFormat="1" applyFont="1" applyBorder="1" applyAlignment="1">
      <alignment vertical="top"/>
    </xf>
    <xf numFmtId="49" fontId="7" fillId="0" borderId="4" xfId="0" applyNumberFormat="1" applyFont="1" applyBorder="1" applyAlignment="1">
      <alignment wrapText="1"/>
    </xf>
    <xf numFmtId="164" fontId="7" fillId="0" borderId="4" xfId="0" applyNumberFormat="1" applyFont="1" applyBorder="1" applyAlignment="1">
      <alignment/>
    </xf>
    <xf numFmtId="0" fontId="6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vertical="center"/>
    </xf>
    <xf numFmtId="49" fontId="7" fillId="0" borderId="4" xfId="0" applyNumberFormat="1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 wrapText="1"/>
    </xf>
    <xf numFmtId="164" fontId="5" fillId="0" borderId="4" xfId="0" applyNumberFormat="1" applyFont="1" applyBorder="1" applyAlignment="1">
      <alignment vertical="top"/>
    </xf>
    <xf numFmtId="164" fontId="5" fillId="0" borderId="0" xfId="0" applyNumberFormat="1" applyFont="1" applyAlignment="1">
      <alignment/>
    </xf>
    <xf numFmtId="49" fontId="6" fillId="0" borderId="0" xfId="0" applyNumberFormat="1" applyFont="1" applyBorder="1" applyAlignment="1">
      <alignment vertical="top"/>
    </xf>
    <xf numFmtId="49" fontId="6" fillId="0" borderId="5" xfId="0" applyNumberFormat="1" applyFont="1" applyBorder="1" applyAlignment="1">
      <alignment vertical="top"/>
    </xf>
    <xf numFmtId="49" fontId="6" fillId="0" borderId="6" xfId="0" applyNumberFormat="1" applyFont="1" applyBorder="1" applyAlignment="1">
      <alignment vertical="top"/>
    </xf>
    <xf numFmtId="0" fontId="6" fillId="0" borderId="6" xfId="0" applyFont="1" applyBorder="1" applyAlignment="1">
      <alignment wrapText="1"/>
    </xf>
    <xf numFmtId="164" fontId="6" fillId="0" borderId="6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/>
    </xf>
    <xf numFmtId="2" fontId="7" fillId="0" borderId="6" xfId="0" applyNumberFormat="1" applyFont="1" applyBorder="1" applyAlignment="1">
      <alignment/>
    </xf>
    <xf numFmtId="0" fontId="7" fillId="0" borderId="6" xfId="0" applyFont="1" applyBorder="1" applyAlignment="1">
      <alignment/>
    </xf>
    <xf numFmtId="49" fontId="7" fillId="0" borderId="6" xfId="0" applyNumberFormat="1" applyFont="1" applyBorder="1" applyAlignment="1">
      <alignment/>
    </xf>
    <xf numFmtId="0" fontId="7" fillId="0" borderId="6" xfId="0" applyFont="1" applyBorder="1" applyAlignment="1">
      <alignment wrapText="1"/>
    </xf>
    <xf numFmtId="3" fontId="7" fillId="0" borderId="6" xfId="0" applyNumberFormat="1" applyFont="1" applyBorder="1" applyAlignment="1">
      <alignment horizontal="right" vertical="center"/>
    </xf>
    <xf numFmtId="164" fontId="7" fillId="0" borderId="7" xfId="0" applyNumberFormat="1" applyFont="1" applyBorder="1" applyAlignment="1">
      <alignment horizontal="right"/>
    </xf>
    <xf numFmtId="164" fontId="6" fillId="0" borderId="7" xfId="0" applyNumberFormat="1" applyFont="1" applyBorder="1" applyAlignment="1">
      <alignment horizontal="right"/>
    </xf>
    <xf numFmtId="0" fontId="5" fillId="0" borderId="7" xfId="0" applyFont="1" applyBorder="1" applyAlignment="1">
      <alignment/>
    </xf>
    <xf numFmtId="0" fontId="6" fillId="0" borderId="8" xfId="0" applyFont="1" applyBorder="1" applyAlignment="1">
      <alignment/>
    </xf>
    <xf numFmtId="49" fontId="6" fillId="0" borderId="8" xfId="0" applyNumberFormat="1" applyFont="1" applyBorder="1" applyAlignment="1">
      <alignment vertical="top"/>
    </xf>
    <xf numFmtId="0" fontId="6" fillId="0" borderId="8" xfId="0" applyFont="1" applyBorder="1" applyAlignment="1">
      <alignment vertical="top" wrapText="1"/>
    </xf>
    <xf numFmtId="3" fontId="6" fillId="0" borderId="8" xfId="0" applyNumberFormat="1" applyFont="1" applyBorder="1" applyAlignment="1">
      <alignment horizontal="right" vertical="center"/>
    </xf>
    <xf numFmtId="49" fontId="7" fillId="0" borderId="6" xfId="0" applyNumberFormat="1" applyFont="1" applyBorder="1" applyAlignment="1">
      <alignment vertical="top"/>
    </xf>
    <xf numFmtId="0" fontId="7" fillId="0" borderId="7" xfId="0" applyFont="1" applyBorder="1" applyAlignment="1">
      <alignment vertical="center" wrapText="1"/>
    </xf>
    <xf numFmtId="49" fontId="7" fillId="0" borderId="7" xfId="0" applyNumberFormat="1" applyFont="1" applyBorder="1" applyAlignment="1">
      <alignment vertical="top"/>
    </xf>
    <xf numFmtId="49" fontId="6" fillId="0" borderId="7" xfId="0" applyNumberFormat="1" applyFont="1" applyBorder="1" applyAlignment="1">
      <alignment vertical="top"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1" fillId="0" borderId="4" xfId="0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6" fillId="0" borderId="4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/>
    </xf>
    <xf numFmtId="0" fontId="1" fillId="0" borderId="0" xfId="0" applyFont="1" applyBorder="1" applyAlignment="1">
      <alignment/>
    </xf>
    <xf numFmtId="164" fontId="8" fillId="0" borderId="0" xfId="0" applyNumberFormat="1" applyFont="1" applyBorder="1" applyAlignment="1">
      <alignment/>
    </xf>
    <xf numFmtId="0" fontId="0" fillId="0" borderId="4" xfId="0" applyFill="1" applyBorder="1" applyAlignment="1">
      <alignment wrapText="1"/>
    </xf>
    <xf numFmtId="0" fontId="7" fillId="0" borderId="4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164" fontId="5" fillId="0" borderId="4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6" fillId="0" borderId="4" xfId="0" applyFont="1" applyBorder="1" applyAlignment="1">
      <alignment/>
    </xf>
    <xf numFmtId="49" fontId="6" fillId="0" borderId="4" xfId="0" applyNumberFormat="1" applyFont="1" applyBorder="1" applyAlignment="1">
      <alignment vertical="top"/>
    </xf>
    <xf numFmtId="0" fontId="6" fillId="0" borderId="4" xfId="0" applyFont="1" applyBorder="1" applyAlignment="1">
      <alignment vertical="top" wrapText="1"/>
    </xf>
    <xf numFmtId="3" fontId="6" fillId="0" borderId="4" xfId="0" applyNumberFormat="1" applyFont="1" applyBorder="1" applyAlignment="1">
      <alignment horizontal="right" vertical="center"/>
    </xf>
    <xf numFmtId="164" fontId="7" fillId="0" borderId="9" xfId="0" applyNumberFormat="1" applyFont="1" applyBorder="1" applyAlignment="1">
      <alignment horizontal="right"/>
    </xf>
    <xf numFmtId="164" fontId="5" fillId="0" borderId="9" xfId="0" applyNumberFormat="1" applyFont="1" applyBorder="1" applyAlignment="1">
      <alignment/>
    </xf>
    <xf numFmtId="164" fontId="6" fillId="0" borderId="9" xfId="0" applyNumberFormat="1" applyFont="1" applyBorder="1" applyAlignment="1">
      <alignment horizontal="right" vertical="center"/>
    </xf>
    <xf numFmtId="164" fontId="8" fillId="0" borderId="9" xfId="0" applyNumberFormat="1" applyFont="1" applyBorder="1" applyAlignment="1">
      <alignment/>
    </xf>
    <xf numFmtId="164" fontId="5" fillId="0" borderId="9" xfId="0" applyNumberFormat="1" applyFont="1" applyBorder="1" applyAlignment="1">
      <alignment/>
    </xf>
    <xf numFmtId="164" fontId="6" fillId="0" borderId="9" xfId="0" applyNumberFormat="1" applyFont="1" applyBorder="1" applyAlignment="1">
      <alignment horizontal="right"/>
    </xf>
    <xf numFmtId="164" fontId="7" fillId="0" borderId="9" xfId="0" applyNumberFormat="1" applyFont="1" applyBorder="1" applyAlignment="1">
      <alignment horizontal="right" vertical="center"/>
    </xf>
    <xf numFmtId="164" fontId="6" fillId="0" borderId="9" xfId="0" applyNumberFormat="1" applyFont="1" applyBorder="1" applyAlignment="1">
      <alignment/>
    </xf>
    <xf numFmtId="164" fontId="7" fillId="0" borderId="9" xfId="0" applyNumberFormat="1" applyFont="1" applyBorder="1" applyAlignment="1">
      <alignment/>
    </xf>
    <xf numFmtId="164" fontId="6" fillId="0" borderId="9" xfId="0" applyNumberFormat="1" applyFont="1" applyBorder="1" applyAlignment="1">
      <alignment vertical="center"/>
    </xf>
    <xf numFmtId="164" fontId="6" fillId="0" borderId="9" xfId="0" applyNumberFormat="1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164" fontId="7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vertical="top" wrapText="1"/>
    </xf>
    <xf numFmtId="164" fontId="6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vertical="top" wrapText="1"/>
    </xf>
    <xf numFmtId="164" fontId="6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vertical="top" wrapText="1"/>
    </xf>
    <xf numFmtId="164" fontId="7" fillId="0" borderId="0" xfId="0" applyNumberFormat="1" applyFont="1" applyBorder="1" applyAlignment="1">
      <alignment horizontal="right" vertical="center"/>
    </xf>
    <xf numFmtId="164" fontId="6" fillId="0" borderId="0" xfId="0" applyNumberFormat="1" applyFont="1" applyBorder="1" applyAlignment="1">
      <alignment/>
    </xf>
    <xf numFmtId="166" fontId="6" fillId="0" borderId="0" xfId="15" applyNumberFormat="1" applyFont="1" applyBorder="1" applyAlignment="1">
      <alignment/>
    </xf>
    <xf numFmtId="166" fontId="6" fillId="0" borderId="0" xfId="15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164" fontId="6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vertical="top"/>
    </xf>
    <xf numFmtId="49" fontId="7" fillId="0" borderId="0" xfId="0" applyNumberFormat="1" applyFont="1" applyBorder="1" applyAlignment="1">
      <alignment wrapText="1"/>
    </xf>
    <xf numFmtId="164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/>
    </xf>
    <xf numFmtId="49" fontId="6" fillId="0" borderId="10" xfId="0" applyNumberFormat="1" applyFont="1" applyBorder="1" applyAlignment="1">
      <alignment vertical="top"/>
    </xf>
    <xf numFmtId="0" fontId="7" fillId="0" borderId="10" xfId="0" applyFont="1" applyBorder="1" applyAlignment="1">
      <alignment wrapText="1"/>
    </xf>
    <xf numFmtId="164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8" fillId="0" borderId="9" xfId="0" applyFont="1" applyBorder="1" applyAlignment="1">
      <alignment wrapText="1"/>
    </xf>
    <xf numFmtId="164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164" fontId="5" fillId="0" borderId="9" xfId="0" applyNumberFormat="1" applyFont="1" applyBorder="1" applyAlignment="1">
      <alignment vertical="top"/>
    </xf>
    <xf numFmtId="3" fontId="8" fillId="0" borderId="4" xfId="0" applyNumberFormat="1" applyFont="1" applyBorder="1" applyAlignment="1">
      <alignment/>
    </xf>
    <xf numFmtId="0" fontId="0" fillId="0" borderId="0" xfId="0" applyFill="1" applyBorder="1" applyAlignment="1">
      <alignment wrapText="1"/>
    </xf>
    <xf numFmtId="3" fontId="6" fillId="0" borderId="11" xfId="0" applyNumberFormat="1" applyFont="1" applyFill="1" applyBorder="1" applyAlignment="1">
      <alignment horizontal="right" vertical="center"/>
    </xf>
    <xf numFmtId="3" fontId="5" fillId="0" borderId="0" xfId="0" applyNumberFormat="1" applyFont="1" applyAlignment="1">
      <alignment vertical="top"/>
    </xf>
    <xf numFmtId="3" fontId="8" fillId="0" borderId="4" xfId="0" applyNumberFormat="1" applyFont="1" applyBorder="1" applyAlignment="1">
      <alignment vertical="top"/>
    </xf>
    <xf numFmtId="3" fontId="7" fillId="0" borderId="9" xfId="0" applyNumberFormat="1" applyFont="1" applyBorder="1" applyAlignment="1">
      <alignment horizontal="right" vertical="center"/>
    </xf>
    <xf numFmtId="3" fontId="6" fillId="0" borderId="9" xfId="0" applyNumberFormat="1" applyFont="1" applyBorder="1" applyAlignment="1">
      <alignment horizontal="right" vertical="center"/>
    </xf>
    <xf numFmtId="3" fontId="8" fillId="0" borderId="9" xfId="15" applyNumberFormat="1" applyFont="1" applyBorder="1" applyAlignment="1">
      <alignment/>
    </xf>
    <xf numFmtId="3" fontId="5" fillId="0" borderId="9" xfId="15" applyNumberFormat="1" applyFont="1" applyBorder="1" applyAlignment="1">
      <alignment/>
    </xf>
    <xf numFmtId="3" fontId="7" fillId="0" borderId="9" xfId="0" applyNumberFormat="1" applyFont="1" applyBorder="1" applyAlignment="1">
      <alignment horizontal="right" vertical="top"/>
    </xf>
    <xf numFmtId="3" fontId="6" fillId="0" borderId="9" xfId="0" applyNumberFormat="1" applyFont="1" applyBorder="1" applyAlignment="1">
      <alignment horizontal="right" vertical="top"/>
    </xf>
    <xf numFmtId="3" fontId="0" fillId="0" borderId="9" xfId="0" applyNumberFormat="1" applyBorder="1" applyAlignment="1">
      <alignment/>
    </xf>
    <xf numFmtId="3" fontId="6" fillId="0" borderId="9" xfId="0" applyNumberFormat="1" applyFont="1" applyBorder="1" applyAlignment="1">
      <alignment horizontal="right" vertical="center"/>
    </xf>
    <xf numFmtId="3" fontId="5" fillId="0" borderId="9" xfId="0" applyNumberFormat="1" applyFont="1" applyBorder="1" applyAlignment="1">
      <alignment/>
    </xf>
    <xf numFmtId="3" fontId="0" fillId="0" borderId="4" xfId="0" applyNumberFormat="1" applyBorder="1" applyAlignment="1">
      <alignment vertical="top"/>
    </xf>
    <xf numFmtId="3" fontId="6" fillId="0" borderId="4" xfId="0" applyNumberFormat="1" applyFont="1" applyFill="1" applyBorder="1" applyAlignment="1">
      <alignment horizontal="right" vertical="top"/>
    </xf>
    <xf numFmtId="3" fontId="5" fillId="0" borderId="4" xfId="0" applyNumberFormat="1" applyFont="1" applyBorder="1" applyAlignment="1">
      <alignment vertical="top"/>
    </xf>
    <xf numFmtId="3" fontId="5" fillId="0" borderId="4" xfId="0" applyNumberFormat="1" applyFont="1" applyBorder="1" applyAlignment="1">
      <alignment vertical="top"/>
    </xf>
    <xf numFmtId="3" fontId="7" fillId="0" borderId="4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49" fontId="6" fillId="0" borderId="4" xfId="0" applyNumberFormat="1" applyFont="1" applyBorder="1" applyAlignment="1">
      <alignment horizontal="left" vertical="top"/>
    </xf>
    <xf numFmtId="49" fontId="6" fillId="0" borderId="0" xfId="0" applyNumberFormat="1" applyFont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21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/>
    </xf>
    <xf numFmtId="0" fontId="1" fillId="0" borderId="4" xfId="0" applyFont="1" applyBorder="1" applyAlignment="1">
      <alignment/>
    </xf>
    <xf numFmtId="49" fontId="7" fillId="0" borderId="9" xfId="0" applyNumberFormat="1" applyFont="1" applyBorder="1" applyAlignment="1">
      <alignment vertical="center" wrapText="1"/>
    </xf>
    <xf numFmtId="49" fontId="7" fillId="0" borderId="9" xfId="0" applyNumberFormat="1" applyFont="1" applyBorder="1" applyAlignment="1">
      <alignment vertical="top"/>
    </xf>
    <xf numFmtId="3" fontId="20" fillId="0" borderId="4" xfId="0" applyNumberFormat="1" applyFont="1" applyBorder="1" applyAlignment="1">
      <alignment vertical="top"/>
    </xf>
    <xf numFmtId="3" fontId="22" fillId="0" borderId="4" xfId="0" applyNumberFormat="1" applyFont="1" applyBorder="1" applyAlignment="1">
      <alignment vertical="top"/>
    </xf>
    <xf numFmtId="3" fontId="20" fillId="0" borderId="4" xfId="0" applyNumberFormat="1" applyFont="1" applyBorder="1" applyAlignment="1">
      <alignment horizontal="right" vertical="top"/>
    </xf>
    <xf numFmtId="3" fontId="23" fillId="0" borderId="4" xfId="0" applyNumberFormat="1" applyFont="1" applyBorder="1" applyAlignment="1">
      <alignment horizontal="right" vertical="top"/>
    </xf>
    <xf numFmtId="0" fontId="24" fillId="0" borderId="4" xfId="0" applyFont="1" applyBorder="1" applyAlignment="1">
      <alignment/>
    </xf>
    <xf numFmtId="0" fontId="7" fillId="0" borderId="4" xfId="0" applyFont="1" applyBorder="1" applyAlignment="1">
      <alignment vertical="center"/>
    </xf>
    <xf numFmtId="0" fontId="0" fillId="0" borderId="0" xfId="0" applyAlignment="1">
      <alignment vertical="top"/>
    </xf>
    <xf numFmtId="3" fontId="23" fillId="0" borderId="4" xfId="15" applyNumberFormat="1" applyFont="1" applyBorder="1" applyAlignment="1">
      <alignment vertical="top"/>
    </xf>
    <xf numFmtId="3" fontId="20" fillId="0" borderId="4" xfId="15" applyNumberFormat="1" applyFont="1" applyBorder="1" applyAlignment="1">
      <alignment vertical="top"/>
    </xf>
    <xf numFmtId="3" fontId="0" fillId="0" borderId="0" xfId="0" applyNumberFormat="1" applyFill="1" applyBorder="1" applyAlignment="1">
      <alignment/>
    </xf>
    <xf numFmtId="49" fontId="6" fillId="0" borderId="7" xfId="0" applyNumberFormat="1" applyFont="1" applyBorder="1" applyAlignment="1">
      <alignment vertical="top"/>
    </xf>
    <xf numFmtId="0" fontId="6" fillId="0" borderId="4" xfId="0" applyFont="1" applyBorder="1" applyAlignment="1">
      <alignment wrapText="1"/>
    </xf>
    <xf numFmtId="3" fontId="6" fillId="0" borderId="4" xfId="0" applyNumberFormat="1" applyFont="1" applyBorder="1" applyAlignment="1">
      <alignment horizontal="right" vertical="top"/>
    </xf>
    <xf numFmtId="3" fontId="7" fillId="0" borderId="12" xfId="0" applyNumberFormat="1" applyFont="1" applyFill="1" applyBorder="1" applyAlignment="1">
      <alignment horizontal="right" vertical="top"/>
    </xf>
    <xf numFmtId="0" fontId="8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24" fillId="0" borderId="4" xfId="0" applyNumberFormat="1" applyFont="1" applyBorder="1" applyAlignment="1">
      <alignment horizontal="right" vertical="top"/>
    </xf>
    <xf numFmtId="3" fontId="24" fillId="0" borderId="4" xfId="0" applyNumberFormat="1" applyFont="1" applyBorder="1" applyAlignment="1">
      <alignment horizontal="right" vertical="center"/>
    </xf>
    <xf numFmtId="3" fontId="22" fillId="0" borderId="4" xfId="0" applyNumberFormat="1" applyFont="1" applyBorder="1" applyAlignment="1">
      <alignment horizontal="right" vertical="center"/>
    </xf>
    <xf numFmtId="3" fontId="22" fillId="0" borderId="4" xfId="0" applyNumberFormat="1" applyFont="1" applyFill="1" applyBorder="1" applyAlignment="1">
      <alignment horizontal="right" vertical="center"/>
    </xf>
    <xf numFmtId="3" fontId="22" fillId="0" borderId="4" xfId="0" applyNumberFormat="1" applyFont="1" applyBorder="1" applyAlignment="1">
      <alignment horizontal="right" vertical="top"/>
    </xf>
    <xf numFmtId="0" fontId="25" fillId="0" borderId="0" xfId="0" applyFont="1" applyBorder="1" applyAlignment="1">
      <alignment wrapText="1"/>
    </xf>
    <xf numFmtId="3" fontId="25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3" fontId="25" fillId="0" borderId="0" xfId="0" applyNumberFormat="1" applyFont="1" applyBorder="1" applyAlignment="1">
      <alignment horizontal="center" vertical="center"/>
    </xf>
    <xf numFmtId="3" fontId="24" fillId="0" borderId="4" xfId="0" applyNumberFormat="1" applyFont="1" applyBorder="1" applyAlignment="1">
      <alignment vertical="top"/>
    </xf>
    <xf numFmtId="3" fontId="22" fillId="0" borderId="4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5" fillId="0" borderId="0" xfId="0" applyFont="1" applyFill="1" applyBorder="1" applyAlignment="1">
      <alignment wrapText="1"/>
    </xf>
    <xf numFmtId="3" fontId="6" fillId="0" borderId="0" xfId="0" applyNumberFormat="1" applyFont="1" applyBorder="1" applyAlignment="1">
      <alignment horizontal="right" vertical="top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49" fontId="3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49" fontId="25" fillId="0" borderId="4" xfId="0" applyNumberFormat="1" applyFont="1" applyBorder="1" applyAlignment="1">
      <alignment vertical="top"/>
    </xf>
    <xf numFmtId="0" fontId="25" fillId="0" borderId="4" xfId="0" applyFont="1" applyBorder="1" applyAlignment="1">
      <alignment wrapText="1"/>
    </xf>
    <xf numFmtId="164" fontId="25" fillId="0" borderId="4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49" fontId="3" fillId="0" borderId="4" xfId="0" applyNumberFormat="1" applyFont="1" applyBorder="1" applyAlignment="1">
      <alignment vertical="top"/>
    </xf>
    <xf numFmtId="0" fontId="3" fillId="0" borderId="4" xfId="0" applyFont="1" applyBorder="1" applyAlignment="1">
      <alignment wrapText="1"/>
    </xf>
    <xf numFmtId="164" fontId="3" fillId="0" borderId="4" xfId="0" applyNumberFormat="1" applyFont="1" applyBorder="1" applyAlignment="1">
      <alignment horizontal="right"/>
    </xf>
    <xf numFmtId="164" fontId="0" fillId="0" borderId="4" xfId="0" applyNumberFormat="1" applyFont="1" applyBorder="1" applyAlignment="1">
      <alignment/>
    </xf>
    <xf numFmtId="164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top" wrapText="1"/>
    </xf>
    <xf numFmtId="49" fontId="25" fillId="0" borderId="4" xfId="0" applyNumberFormat="1" applyFont="1" applyBorder="1" applyAlignment="1">
      <alignment wrapText="1"/>
    </xf>
    <xf numFmtId="0" fontId="3" fillId="0" borderId="4" xfId="0" applyFont="1" applyBorder="1" applyAlignment="1">
      <alignment/>
    </xf>
    <xf numFmtId="49" fontId="3" fillId="0" borderId="4" xfId="0" applyNumberFormat="1" applyFont="1" applyBorder="1" applyAlignment="1">
      <alignment/>
    </xf>
    <xf numFmtId="164" fontId="3" fillId="0" borderId="4" xfId="0" applyNumberFormat="1" applyFont="1" applyBorder="1" applyAlignment="1">
      <alignment/>
    </xf>
    <xf numFmtId="164" fontId="3" fillId="0" borderId="4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23" fillId="0" borderId="4" xfId="0" applyFont="1" applyBorder="1" applyAlignment="1">
      <alignment vertical="center"/>
    </xf>
    <xf numFmtId="3" fontId="24" fillId="0" borderId="4" xfId="0" applyNumberFormat="1" applyFont="1" applyBorder="1" applyAlignment="1">
      <alignment vertical="center"/>
    </xf>
    <xf numFmtId="0" fontId="22" fillId="0" borderId="4" xfId="0" applyFont="1" applyBorder="1" applyAlignment="1">
      <alignment vertical="center"/>
    </xf>
    <xf numFmtId="3" fontId="22" fillId="0" borderId="4" xfId="0" applyNumberFormat="1" applyFont="1" applyFill="1" applyBorder="1" applyAlignment="1">
      <alignment vertical="center"/>
    </xf>
    <xf numFmtId="49" fontId="23" fillId="0" borderId="4" xfId="0" applyNumberFormat="1" applyFont="1" applyBorder="1" applyAlignment="1">
      <alignment vertical="center"/>
    </xf>
    <xf numFmtId="0" fontId="23" fillId="0" borderId="4" xfId="0" applyFont="1" applyBorder="1" applyAlignment="1">
      <alignment vertical="center" wrapText="1"/>
    </xf>
    <xf numFmtId="3" fontId="23" fillId="0" borderId="4" xfId="0" applyNumberFormat="1" applyFont="1" applyBorder="1" applyAlignment="1">
      <alignment horizontal="right" vertical="center"/>
    </xf>
    <xf numFmtId="3" fontId="23" fillId="0" borderId="4" xfId="0" applyNumberFormat="1" applyFont="1" applyBorder="1" applyAlignment="1">
      <alignment vertical="center"/>
    </xf>
    <xf numFmtId="3" fontId="23" fillId="0" borderId="4" xfId="15" applyNumberFormat="1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49" fontId="20" fillId="0" borderId="4" xfId="0" applyNumberFormat="1" applyFont="1" applyBorder="1" applyAlignment="1">
      <alignment vertical="center"/>
    </xf>
    <xf numFmtId="0" fontId="20" fillId="0" borderId="4" xfId="0" applyFont="1" applyBorder="1" applyAlignment="1">
      <alignment vertical="center" wrapText="1"/>
    </xf>
    <xf numFmtId="3" fontId="20" fillId="0" borderId="4" xfId="0" applyNumberFormat="1" applyFont="1" applyBorder="1" applyAlignment="1">
      <alignment horizontal="right" vertical="center"/>
    </xf>
    <xf numFmtId="3" fontId="20" fillId="0" borderId="4" xfId="15" applyNumberFormat="1" applyFont="1" applyBorder="1" applyAlignment="1">
      <alignment vertical="center"/>
    </xf>
    <xf numFmtId="3" fontId="20" fillId="0" borderId="4" xfId="0" applyNumberFormat="1" applyFont="1" applyBorder="1" applyAlignment="1">
      <alignment vertical="center"/>
    </xf>
    <xf numFmtId="3" fontId="20" fillId="0" borderId="4" xfId="0" applyNumberFormat="1" applyFont="1" applyFill="1" applyBorder="1" applyAlignment="1">
      <alignment horizontal="right" vertical="center"/>
    </xf>
    <xf numFmtId="3" fontId="1" fillId="0" borderId="4" xfId="0" applyNumberFormat="1" applyFont="1" applyBorder="1" applyAlignment="1">
      <alignment/>
    </xf>
    <xf numFmtId="0" fontId="22" fillId="0" borderId="0" xfId="0" applyFont="1" applyAlignment="1">
      <alignment/>
    </xf>
    <xf numFmtId="3" fontId="24" fillId="0" borderId="4" xfId="0" applyNumberFormat="1" applyFont="1" applyFill="1" applyBorder="1" applyAlignment="1">
      <alignment horizontal="right" vertical="center"/>
    </xf>
    <xf numFmtId="49" fontId="23" fillId="0" borderId="4" xfId="0" applyNumberFormat="1" applyFont="1" applyBorder="1" applyAlignment="1">
      <alignment vertical="center" wrapText="1"/>
    </xf>
    <xf numFmtId="0" fontId="23" fillId="0" borderId="4" xfId="0" applyFont="1" applyBorder="1" applyAlignment="1">
      <alignment horizontal="center" vertical="center" wrapText="1"/>
    </xf>
    <xf numFmtId="164" fontId="23" fillId="0" borderId="4" xfId="0" applyNumberFormat="1" applyFont="1" applyBorder="1" applyAlignment="1">
      <alignment horizontal="right" vertical="center"/>
    </xf>
    <xf numFmtId="164" fontId="20" fillId="0" borderId="4" xfId="0" applyNumberFormat="1" applyFont="1" applyBorder="1" applyAlignment="1">
      <alignment horizontal="right" vertical="center"/>
    </xf>
    <xf numFmtId="164" fontId="20" fillId="0" borderId="4" xfId="0" applyNumberFormat="1" applyFont="1" applyBorder="1" applyAlignment="1">
      <alignment vertical="center"/>
    </xf>
    <xf numFmtId="164" fontId="23" fillId="0" borderId="4" xfId="0" applyNumberFormat="1" applyFont="1" applyBorder="1" applyAlignment="1">
      <alignment vertical="center"/>
    </xf>
    <xf numFmtId="49" fontId="20" fillId="0" borderId="4" xfId="0" applyNumberFormat="1" applyFont="1" applyBorder="1" applyAlignment="1">
      <alignment vertical="center" wrapText="1"/>
    </xf>
    <xf numFmtId="164" fontId="20" fillId="0" borderId="4" xfId="0" applyNumberFormat="1" applyFont="1" applyBorder="1" applyAlignment="1">
      <alignment horizontal="right" vertical="center" wrapText="1"/>
    </xf>
    <xf numFmtId="166" fontId="20" fillId="0" borderId="4" xfId="15" applyNumberFormat="1" applyFont="1" applyBorder="1" applyAlignment="1">
      <alignment vertical="center"/>
    </xf>
    <xf numFmtId="49" fontId="20" fillId="0" borderId="4" xfId="0" applyNumberFormat="1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49" fontId="7" fillId="0" borderId="4" xfId="0" applyNumberFormat="1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25" fillId="0" borderId="4" xfId="0" applyFont="1" applyBorder="1" applyAlignment="1">
      <alignment wrapText="1"/>
    </xf>
    <xf numFmtId="0" fontId="25" fillId="0" borderId="4" xfId="0" applyFont="1" applyFill="1" applyBorder="1" applyAlignment="1">
      <alignment wrapText="1"/>
    </xf>
    <xf numFmtId="0" fontId="24" fillId="0" borderId="4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/>
    </xf>
    <xf numFmtId="0" fontId="3" fillId="0" borderId="4" xfId="0" applyFont="1" applyBorder="1" applyAlignment="1">
      <alignment/>
    </xf>
    <xf numFmtId="3" fontId="25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7" fillId="0" borderId="4" xfId="0" applyNumberFormat="1" applyFont="1" applyFill="1" applyBorder="1" applyAlignment="1">
      <alignment horizontal="right" vertical="top"/>
    </xf>
    <xf numFmtId="3" fontId="7" fillId="0" borderId="7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/>
    </xf>
    <xf numFmtId="49" fontId="6" fillId="0" borderId="13" xfId="0" applyNumberFormat="1" applyFont="1" applyBorder="1" applyAlignment="1">
      <alignment vertical="top"/>
    </xf>
    <xf numFmtId="0" fontId="7" fillId="0" borderId="8" xfId="0" applyFont="1" applyBorder="1" applyAlignment="1">
      <alignment wrapText="1"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8" fillId="0" borderId="4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3" fontId="7" fillId="0" borderId="4" xfId="0" applyNumberFormat="1" applyFont="1" applyBorder="1" applyAlignment="1">
      <alignment horizontal="right" vertical="top"/>
    </xf>
    <xf numFmtId="49" fontId="7" fillId="0" borderId="4" xfId="0" applyNumberFormat="1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164" fontId="7" fillId="0" borderId="4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3" fontId="7" fillId="0" borderId="4" xfId="0" applyNumberFormat="1" applyFont="1" applyBorder="1" applyAlignment="1">
      <alignment horizontal="left" vertical="center"/>
    </xf>
    <xf numFmtId="3" fontId="7" fillId="0" borderId="9" xfId="0" applyNumberFormat="1" applyFont="1" applyBorder="1" applyAlignment="1">
      <alignment horizontal="left" vertical="center"/>
    </xf>
    <xf numFmtId="49" fontId="7" fillId="0" borderId="7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" fontId="25" fillId="0" borderId="4" xfId="0" applyNumberFormat="1" applyFont="1" applyBorder="1" applyAlignment="1">
      <alignment vertical="center"/>
    </xf>
    <xf numFmtId="0" fontId="25" fillId="0" borderId="4" xfId="0" applyFont="1" applyBorder="1" applyAlignment="1">
      <alignment vertical="center"/>
    </xf>
    <xf numFmtId="3" fontId="7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24" fillId="0" borderId="0" xfId="0" applyFont="1" applyAlignment="1">
      <alignment/>
    </xf>
    <xf numFmtId="0" fontId="3" fillId="0" borderId="4" xfId="0" applyFont="1" applyBorder="1" applyAlignment="1">
      <alignment horizontal="right" vertical="center"/>
    </xf>
    <xf numFmtId="3" fontId="25" fillId="0" borderId="4" xfId="0" applyNumberFormat="1" applyFont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8" xfId="0" applyNumberFormat="1" applyFont="1" applyBorder="1" applyAlignment="1">
      <alignment horizontal="right" vertical="top"/>
    </xf>
    <xf numFmtId="0" fontId="5" fillId="0" borderId="8" xfId="0" applyFont="1" applyBorder="1" applyAlignment="1">
      <alignment vertical="top"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 quotePrefix="1">
      <alignment/>
    </xf>
    <xf numFmtId="3" fontId="7" fillId="0" borderId="11" xfId="0" applyNumberFormat="1" applyFont="1" applyFill="1" applyBorder="1" applyAlignment="1">
      <alignment horizontal="right" vertical="center"/>
    </xf>
    <xf numFmtId="164" fontId="7" fillId="0" borderId="15" xfId="0" applyNumberFormat="1" applyFont="1" applyBorder="1" applyAlignment="1">
      <alignment horizontal="right"/>
    </xf>
    <xf numFmtId="164" fontId="7" fillId="0" borderId="6" xfId="0" applyNumberFormat="1" applyFont="1" applyBorder="1" applyAlignment="1">
      <alignment horizontal="right"/>
    </xf>
    <xf numFmtId="0" fontId="5" fillId="0" borderId="6" xfId="0" applyFont="1" applyBorder="1" applyAlignment="1">
      <alignment/>
    </xf>
    <xf numFmtId="0" fontId="0" fillId="0" borderId="4" xfId="0" applyFill="1" applyBorder="1" applyAlignment="1">
      <alignment horizontal="center" wrapText="1"/>
    </xf>
    <xf numFmtId="2" fontId="10" fillId="0" borderId="4" xfId="0" applyNumberFormat="1" applyFont="1" applyBorder="1" applyAlignment="1">
      <alignment/>
    </xf>
    <xf numFmtId="0" fontId="10" fillId="0" borderId="4" xfId="0" applyFont="1" applyBorder="1" applyAlignment="1">
      <alignment/>
    </xf>
    <xf numFmtId="49" fontId="10" fillId="0" borderId="4" xfId="0" applyNumberFormat="1" applyFont="1" applyBorder="1" applyAlignment="1">
      <alignment/>
    </xf>
    <xf numFmtId="0" fontId="10" fillId="0" borderId="4" xfId="0" applyFont="1" applyBorder="1" applyAlignment="1">
      <alignment wrapText="1"/>
    </xf>
    <xf numFmtId="3" fontId="10" fillId="0" borderId="4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/>
    </xf>
    <xf numFmtId="3" fontId="14" fillId="0" borderId="4" xfId="0" applyNumberFormat="1" applyFont="1" applyBorder="1" applyAlignment="1">
      <alignment/>
    </xf>
    <xf numFmtId="0" fontId="11" fillId="0" borderId="4" xfId="0" applyFont="1" applyBorder="1" applyAlignment="1">
      <alignment/>
    </xf>
    <xf numFmtId="49" fontId="11" fillId="0" borderId="4" xfId="0" applyNumberFormat="1" applyFont="1" applyBorder="1" applyAlignment="1">
      <alignment horizontal="right" vertical="top"/>
    </xf>
    <xf numFmtId="49" fontId="11" fillId="0" borderId="4" xfId="0" applyNumberFormat="1" applyFont="1" applyBorder="1" applyAlignment="1">
      <alignment/>
    </xf>
    <xf numFmtId="0" fontId="11" fillId="0" borderId="4" xfId="0" applyFont="1" applyBorder="1" applyAlignment="1">
      <alignment wrapText="1"/>
    </xf>
    <xf numFmtId="3" fontId="11" fillId="0" borderId="4" xfId="0" applyNumberFormat="1" applyFont="1" applyBorder="1" applyAlignment="1">
      <alignment horizontal="right" vertical="center"/>
    </xf>
    <xf numFmtId="3" fontId="13" fillId="0" borderId="4" xfId="0" applyNumberFormat="1" applyFont="1" applyBorder="1" applyAlignment="1">
      <alignment/>
    </xf>
    <xf numFmtId="3" fontId="11" fillId="0" borderId="0" xfId="0" applyNumberFormat="1" applyFont="1" applyBorder="1" applyAlignment="1">
      <alignment horizontal="right" vertical="center"/>
    </xf>
    <xf numFmtId="49" fontId="11" fillId="0" borderId="4" xfId="0" applyNumberFormat="1" applyFont="1" applyBorder="1" applyAlignment="1">
      <alignment horizontal="right"/>
    </xf>
    <xf numFmtId="49" fontId="11" fillId="0" borderId="4" xfId="0" applyNumberFormat="1" applyFont="1" applyBorder="1" applyAlignment="1">
      <alignment vertical="top"/>
    </xf>
    <xf numFmtId="0" fontId="11" fillId="0" borderId="4" xfId="0" applyFont="1" applyBorder="1" applyAlignment="1">
      <alignment vertical="top" wrapText="1"/>
    </xf>
    <xf numFmtId="0" fontId="12" fillId="0" borderId="4" xfId="0" applyFont="1" applyBorder="1" applyAlignment="1">
      <alignment vertical="center"/>
    </xf>
    <xf numFmtId="3" fontId="12" fillId="0" borderId="4" xfId="0" applyNumberFormat="1" applyFont="1" applyBorder="1" applyAlignment="1">
      <alignment vertical="center"/>
    </xf>
    <xf numFmtId="3" fontId="12" fillId="0" borderId="4" xfId="0" applyNumberFormat="1" applyFont="1" applyBorder="1" applyAlignment="1">
      <alignment vertical="center"/>
    </xf>
    <xf numFmtId="3" fontId="12" fillId="0" borderId="0" xfId="0" applyNumberFormat="1" applyFont="1" applyAlignment="1">
      <alignment/>
    </xf>
    <xf numFmtId="3" fontId="13" fillId="0" borderId="4" xfId="0" applyNumberFormat="1" applyFont="1" applyBorder="1" applyAlignment="1" quotePrefix="1">
      <alignment/>
    </xf>
    <xf numFmtId="49" fontId="10" fillId="0" borderId="4" xfId="0" applyNumberFormat="1" applyFont="1" applyBorder="1" applyAlignment="1">
      <alignment horizontal="right"/>
    </xf>
    <xf numFmtId="49" fontId="10" fillId="0" borderId="4" xfId="0" applyNumberFormat="1" applyFont="1" applyBorder="1" applyAlignment="1">
      <alignment vertical="top"/>
    </xf>
    <xf numFmtId="0" fontId="10" fillId="0" borderId="4" xfId="0" applyFont="1" applyBorder="1" applyAlignment="1">
      <alignment vertical="top" wrapText="1"/>
    </xf>
    <xf numFmtId="3" fontId="26" fillId="0" borderId="4" xfId="0" applyNumberFormat="1" applyFont="1" applyBorder="1" applyAlignment="1">
      <alignment/>
    </xf>
    <xf numFmtId="3" fontId="26" fillId="0" borderId="4" xfId="15" applyNumberFormat="1" applyFont="1" applyBorder="1" applyAlignment="1">
      <alignment/>
    </xf>
    <xf numFmtId="0" fontId="26" fillId="0" borderId="0" xfId="0" applyFont="1" applyAlignment="1">
      <alignment/>
    </xf>
    <xf numFmtId="3" fontId="12" fillId="0" borderId="4" xfId="15" applyNumberFormat="1" applyFont="1" applyBorder="1" applyAlignment="1">
      <alignment/>
    </xf>
    <xf numFmtId="0" fontId="13" fillId="0" borderId="4" xfId="0" applyFont="1" applyBorder="1" applyAlignment="1">
      <alignment/>
    </xf>
    <xf numFmtId="3" fontId="12" fillId="0" borderId="4" xfId="0" applyNumberFormat="1" applyFont="1" applyBorder="1" applyAlignment="1">
      <alignment/>
    </xf>
    <xf numFmtId="3" fontId="11" fillId="0" borderId="4" xfId="0" applyNumberFormat="1" applyFont="1" applyBorder="1" applyAlignment="1">
      <alignment horizontal="right" vertical="top"/>
    </xf>
    <xf numFmtId="0" fontId="12" fillId="0" borderId="4" xfId="0" applyFont="1" applyBorder="1" applyAlignment="1">
      <alignment vertical="top"/>
    </xf>
    <xf numFmtId="0" fontId="10" fillId="0" borderId="4" xfId="0" applyFont="1" applyBorder="1" applyAlignment="1">
      <alignment vertical="top"/>
    </xf>
    <xf numFmtId="3" fontId="10" fillId="0" borderId="4" xfId="0" applyNumberFormat="1" applyFont="1" applyBorder="1" applyAlignment="1">
      <alignment horizontal="right" vertical="top"/>
    </xf>
    <xf numFmtId="0" fontId="11" fillId="0" borderId="4" xfId="0" applyFont="1" applyBorder="1" applyAlignment="1">
      <alignment vertical="top"/>
    </xf>
    <xf numFmtId="49" fontId="11" fillId="0" borderId="7" xfId="0" applyNumberFormat="1" applyFont="1" applyBorder="1" applyAlignment="1">
      <alignment vertical="top"/>
    </xf>
    <xf numFmtId="0" fontId="10" fillId="0" borderId="4" xfId="0" applyFont="1" applyBorder="1" applyAlignment="1">
      <alignment vertical="center"/>
    </xf>
    <xf numFmtId="49" fontId="10" fillId="0" borderId="4" xfId="0" applyNumberFormat="1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3" fontId="12" fillId="0" borderId="4" xfId="0" applyNumberFormat="1" applyFont="1" applyBorder="1" applyAlignment="1">
      <alignment/>
    </xf>
    <xf numFmtId="3" fontId="10" fillId="0" borderId="9" xfId="0" applyNumberFormat="1" applyFont="1" applyBorder="1" applyAlignment="1">
      <alignment horizontal="right" vertical="center"/>
    </xf>
    <xf numFmtId="3" fontId="14" fillId="0" borderId="4" xfId="0" applyNumberFormat="1" applyFont="1" applyBorder="1" applyAlignment="1">
      <alignment horizontal="right" vertical="center"/>
    </xf>
    <xf numFmtId="3" fontId="14" fillId="0" borderId="4" xfId="0" applyNumberFormat="1" applyFont="1" applyFill="1" applyBorder="1" applyAlignment="1">
      <alignment horizontal="right" vertical="center"/>
    </xf>
    <xf numFmtId="3" fontId="11" fillId="0" borderId="12" xfId="0" applyNumberFormat="1" applyFont="1" applyFill="1" applyBorder="1" applyAlignment="1">
      <alignment horizontal="right" vertical="center"/>
    </xf>
    <xf numFmtId="3" fontId="13" fillId="0" borderId="4" xfId="0" applyNumberFormat="1" applyFont="1" applyFill="1" applyBorder="1" applyAlignment="1">
      <alignment/>
    </xf>
    <xf numFmtId="3" fontId="13" fillId="0" borderId="4" xfId="0" applyNumberFormat="1" applyFont="1" applyFill="1" applyBorder="1" applyAlignment="1">
      <alignment horizontal="right" vertical="center"/>
    </xf>
    <xf numFmtId="3" fontId="11" fillId="0" borderId="11" xfId="0" applyNumberFormat="1" applyFont="1" applyFill="1" applyBorder="1" applyAlignment="1">
      <alignment horizontal="right" vertical="center"/>
    </xf>
    <xf numFmtId="0" fontId="12" fillId="0" borderId="4" xfId="0" applyFont="1" applyBorder="1" applyAlignment="1">
      <alignment/>
    </xf>
    <xf numFmtId="0" fontId="11" fillId="0" borderId="4" xfId="0" applyFont="1" applyBorder="1" applyAlignment="1">
      <alignment/>
    </xf>
    <xf numFmtId="49" fontId="11" fillId="0" borderId="4" xfId="0" applyNumberFormat="1" applyFont="1" applyBorder="1" applyAlignment="1">
      <alignment vertical="top"/>
    </xf>
    <xf numFmtId="0" fontId="11" fillId="0" borderId="4" xfId="0" applyFont="1" applyBorder="1" applyAlignment="1">
      <alignment vertical="top" wrapText="1"/>
    </xf>
    <xf numFmtId="3" fontId="11" fillId="0" borderId="4" xfId="0" applyNumberFormat="1" applyFont="1" applyBorder="1" applyAlignment="1">
      <alignment horizontal="right" vertical="center"/>
    </xf>
    <xf numFmtId="3" fontId="13" fillId="0" borderId="8" xfId="0" applyNumberFormat="1" applyFont="1" applyBorder="1" applyAlignment="1">
      <alignment/>
    </xf>
    <xf numFmtId="3" fontId="14" fillId="0" borderId="4" xfId="0" applyNumberFormat="1" applyFont="1" applyFill="1" applyBorder="1" applyAlignment="1">
      <alignment/>
    </xf>
    <xf numFmtId="0" fontId="11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49" fontId="11" fillId="0" borderId="4" xfId="0" applyNumberFormat="1" applyFont="1" applyBorder="1" applyAlignment="1">
      <alignment vertical="center" wrapText="1"/>
    </xf>
    <xf numFmtId="0" fontId="11" fillId="0" borderId="8" xfId="0" applyFont="1" applyBorder="1" applyAlignment="1">
      <alignment/>
    </xf>
    <xf numFmtId="49" fontId="11" fillId="0" borderId="8" xfId="0" applyNumberFormat="1" applyFont="1" applyBorder="1" applyAlignment="1">
      <alignment vertical="top"/>
    </xf>
    <xf numFmtId="0" fontId="11" fillId="0" borderId="8" xfId="0" applyFont="1" applyBorder="1" applyAlignment="1">
      <alignment vertical="top" wrapText="1"/>
    </xf>
    <xf numFmtId="0" fontId="10" fillId="0" borderId="4" xfId="0" applyFont="1" applyFill="1" applyBorder="1" applyAlignment="1">
      <alignment wrapText="1"/>
    </xf>
    <xf numFmtId="0" fontId="26" fillId="0" borderId="4" xfId="0" applyFont="1" applyBorder="1" applyAlignment="1">
      <alignment/>
    </xf>
    <xf numFmtId="49" fontId="10" fillId="0" borderId="7" xfId="0" applyNumberFormat="1" applyFont="1" applyBorder="1" applyAlignment="1">
      <alignment vertical="top"/>
    </xf>
    <xf numFmtId="164" fontId="11" fillId="0" borderId="4" xfId="0" applyNumberFormat="1" applyFont="1" applyBorder="1" applyAlignment="1">
      <alignment horizontal="right"/>
    </xf>
    <xf numFmtId="164" fontId="12" fillId="0" borderId="4" xfId="0" applyNumberFormat="1" applyFont="1" applyBorder="1" applyAlignment="1">
      <alignment/>
    </xf>
    <xf numFmtId="3" fontId="12" fillId="0" borderId="0" xfId="0" applyNumberFormat="1" applyFont="1" applyAlignment="1">
      <alignment vertical="top"/>
    </xf>
    <xf numFmtId="164" fontId="11" fillId="0" borderId="4" xfId="0" applyNumberFormat="1" applyFont="1" applyBorder="1" applyAlignment="1">
      <alignment horizontal="right" vertical="center"/>
    </xf>
    <xf numFmtId="164" fontId="11" fillId="0" borderId="4" xfId="0" applyNumberFormat="1" applyFont="1" applyBorder="1" applyAlignment="1">
      <alignment horizontal="right" vertical="top"/>
    </xf>
    <xf numFmtId="164" fontId="10" fillId="0" borderId="4" xfId="0" applyNumberFormat="1" applyFont="1" applyBorder="1" applyAlignment="1">
      <alignment horizontal="right" vertical="center"/>
    </xf>
    <xf numFmtId="0" fontId="12" fillId="0" borderId="0" xfId="0" applyFont="1" applyAlignment="1">
      <alignment horizontal="left"/>
    </xf>
    <xf numFmtId="164" fontId="12" fillId="0" borderId="4" xfId="0" applyNumberFormat="1" applyFont="1" applyBorder="1" applyAlignment="1">
      <alignment vertical="top"/>
    </xf>
    <xf numFmtId="49" fontId="11" fillId="0" borderId="13" xfId="0" applyNumberFormat="1" applyFont="1" applyBorder="1" applyAlignment="1">
      <alignment vertical="top"/>
    </xf>
    <xf numFmtId="0" fontId="11" fillId="0" borderId="8" xfId="0" applyFont="1" applyBorder="1" applyAlignment="1">
      <alignment wrapText="1"/>
    </xf>
    <xf numFmtId="164" fontId="11" fillId="0" borderId="8" xfId="0" applyNumberFormat="1" applyFont="1" applyBorder="1" applyAlignment="1">
      <alignment horizontal="right"/>
    </xf>
    <xf numFmtId="0" fontId="12" fillId="0" borderId="8" xfId="0" applyFont="1" applyBorder="1" applyAlignment="1">
      <alignment/>
    </xf>
    <xf numFmtId="164" fontId="12" fillId="0" borderId="8" xfId="0" applyNumberFormat="1" applyFont="1" applyBorder="1" applyAlignment="1">
      <alignment/>
    </xf>
    <xf numFmtId="0" fontId="13" fillId="0" borderId="4" xfId="0" applyFont="1" applyBorder="1" applyAlignment="1">
      <alignment wrapText="1"/>
    </xf>
    <xf numFmtId="3" fontId="13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13" fillId="0" borderId="4" xfId="0" applyFont="1" applyBorder="1" applyAlignment="1">
      <alignment vertical="center"/>
    </xf>
    <xf numFmtId="0" fontId="14" fillId="0" borderId="7" xfId="0" applyFont="1" applyBorder="1" applyAlignment="1">
      <alignment vertical="center" wrapText="1"/>
    </xf>
    <xf numFmtId="49" fontId="14" fillId="0" borderId="4" xfId="0" applyNumberFormat="1" applyFont="1" applyBorder="1" applyAlignment="1">
      <alignment vertical="center" wrapText="1"/>
    </xf>
    <xf numFmtId="0" fontId="14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/>
    </xf>
    <xf numFmtId="0" fontId="14" fillId="0" borderId="4" xfId="0" applyFont="1" applyBorder="1" applyAlignment="1">
      <alignment wrapText="1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49" fontId="14" fillId="0" borderId="4" xfId="0" applyNumberFormat="1" applyFont="1" applyBorder="1" applyAlignment="1">
      <alignment vertical="top"/>
    </xf>
    <xf numFmtId="49" fontId="14" fillId="0" borderId="7" xfId="0" applyNumberFormat="1" applyFont="1" applyBorder="1" applyAlignment="1">
      <alignment vertical="top"/>
    </xf>
    <xf numFmtId="164" fontId="14" fillId="0" borderId="4" xfId="0" applyNumberFormat="1" applyFont="1" applyBorder="1" applyAlignment="1">
      <alignment horizontal="right"/>
    </xf>
    <xf numFmtId="3" fontId="14" fillId="0" borderId="4" xfId="0" applyNumberFormat="1" applyFont="1" applyBorder="1" applyAlignment="1">
      <alignment horizontal="right" vertical="top"/>
    </xf>
    <xf numFmtId="0" fontId="14" fillId="0" borderId="0" xfId="0" applyFont="1" applyAlignment="1">
      <alignment/>
    </xf>
    <xf numFmtId="49" fontId="13" fillId="0" borderId="4" xfId="0" applyNumberFormat="1" applyFont="1" applyBorder="1" applyAlignment="1">
      <alignment vertical="top"/>
    </xf>
    <xf numFmtId="49" fontId="13" fillId="0" borderId="7" xfId="0" applyNumberFormat="1" applyFont="1" applyBorder="1" applyAlignment="1">
      <alignment vertical="top"/>
    </xf>
    <xf numFmtId="164" fontId="13" fillId="0" borderId="4" xfId="0" applyNumberFormat="1" applyFont="1" applyBorder="1" applyAlignment="1">
      <alignment horizontal="right"/>
    </xf>
    <xf numFmtId="164" fontId="13" fillId="0" borderId="4" xfId="0" applyNumberFormat="1" applyFont="1" applyBorder="1" applyAlignment="1">
      <alignment/>
    </xf>
    <xf numFmtId="3" fontId="13" fillId="0" borderId="4" xfId="0" applyNumberFormat="1" applyFont="1" applyBorder="1" applyAlignment="1">
      <alignment vertical="top"/>
    </xf>
    <xf numFmtId="3" fontId="13" fillId="0" borderId="0" xfId="0" applyNumberFormat="1" applyFont="1" applyAlignment="1">
      <alignment vertical="top"/>
    </xf>
    <xf numFmtId="0" fontId="13" fillId="0" borderId="4" xfId="0" applyFont="1" applyBorder="1" applyAlignment="1">
      <alignment vertical="top" wrapText="1"/>
    </xf>
    <xf numFmtId="164" fontId="13" fillId="0" borderId="4" xfId="0" applyNumberFormat="1" applyFont="1" applyBorder="1" applyAlignment="1">
      <alignment horizontal="right" vertical="center"/>
    </xf>
    <xf numFmtId="3" fontId="13" fillId="0" borderId="4" xfId="0" applyNumberFormat="1" applyFont="1" applyBorder="1" applyAlignment="1">
      <alignment vertical="center"/>
    </xf>
    <xf numFmtId="164" fontId="13" fillId="0" borderId="4" xfId="0" applyNumberFormat="1" applyFont="1" applyBorder="1" applyAlignment="1">
      <alignment vertical="center"/>
    </xf>
    <xf numFmtId="3" fontId="13" fillId="0" borderId="4" xfId="0" applyNumberFormat="1" applyFont="1" applyBorder="1" applyAlignment="1">
      <alignment horizontal="right" vertical="top"/>
    </xf>
    <xf numFmtId="164" fontId="14" fillId="0" borderId="4" xfId="0" applyNumberFormat="1" applyFont="1" applyBorder="1" applyAlignment="1">
      <alignment/>
    </xf>
    <xf numFmtId="3" fontId="14" fillId="0" borderId="4" xfId="0" applyNumberFormat="1" applyFont="1" applyBorder="1" applyAlignment="1">
      <alignment vertical="top"/>
    </xf>
    <xf numFmtId="164" fontId="13" fillId="0" borderId="4" xfId="0" applyNumberFormat="1" applyFont="1" applyBorder="1" applyAlignment="1">
      <alignment horizontal="right" vertical="top"/>
    </xf>
    <xf numFmtId="49" fontId="13" fillId="0" borderId="4" xfId="0" applyNumberFormat="1" applyFont="1" applyBorder="1" applyAlignment="1">
      <alignment vertical="top" wrapText="1"/>
    </xf>
    <xf numFmtId="164" fontId="13" fillId="0" borderId="4" xfId="0" applyNumberFormat="1" applyFont="1" applyBorder="1" applyAlignment="1">
      <alignment horizontal="right" vertical="top" wrapText="1"/>
    </xf>
    <xf numFmtId="3" fontId="13" fillId="0" borderId="0" xfId="0" applyNumberFormat="1" applyFont="1" applyBorder="1" applyAlignment="1">
      <alignment vertical="top"/>
    </xf>
    <xf numFmtId="0" fontId="14" fillId="0" borderId="4" xfId="0" applyFont="1" applyBorder="1" applyAlignment="1">
      <alignment vertical="top" wrapText="1"/>
    </xf>
    <xf numFmtId="164" fontId="14" fillId="0" borderId="4" xfId="0" applyNumberFormat="1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3" fontId="14" fillId="0" borderId="12" xfId="0" applyNumberFormat="1" applyFont="1" applyFill="1" applyBorder="1" applyAlignment="1">
      <alignment horizontal="right" vertical="top"/>
    </xf>
    <xf numFmtId="164" fontId="13" fillId="0" borderId="0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top"/>
    </xf>
    <xf numFmtId="166" fontId="13" fillId="0" borderId="4" xfId="15" applyNumberFormat="1" applyFont="1" applyBorder="1" applyAlignment="1">
      <alignment/>
    </xf>
    <xf numFmtId="166" fontId="13" fillId="0" borderId="4" xfId="15" applyNumberFormat="1" applyFont="1" applyBorder="1" applyAlignment="1">
      <alignment vertical="top"/>
    </xf>
    <xf numFmtId="164" fontId="13" fillId="0" borderId="4" xfId="0" applyNumberFormat="1" applyFont="1" applyBorder="1" applyAlignment="1">
      <alignment vertical="top"/>
    </xf>
    <xf numFmtId="49" fontId="14" fillId="0" borderId="4" xfId="0" applyNumberFormat="1" applyFont="1" applyBorder="1" applyAlignment="1">
      <alignment wrapText="1"/>
    </xf>
    <xf numFmtId="0" fontId="13" fillId="0" borderId="7" xfId="0" applyFont="1" applyBorder="1" applyAlignment="1">
      <alignment/>
    </xf>
    <xf numFmtId="49" fontId="13" fillId="0" borderId="4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49" fontId="13" fillId="0" borderId="4" xfId="0" applyNumberFormat="1" applyFont="1" applyBorder="1" applyAlignment="1">
      <alignment horizontal="left" vertical="top"/>
    </xf>
    <xf numFmtId="49" fontId="13" fillId="0" borderId="0" xfId="0" applyNumberFormat="1" applyFont="1" applyBorder="1" applyAlignment="1">
      <alignment horizontal="left" vertical="top"/>
    </xf>
    <xf numFmtId="0" fontId="13" fillId="0" borderId="0" xfId="0" applyFont="1" applyBorder="1" applyAlignment="1">
      <alignment/>
    </xf>
    <xf numFmtId="164" fontId="13" fillId="0" borderId="0" xfId="0" applyNumberFormat="1" applyFont="1" applyAlignment="1">
      <alignment/>
    </xf>
    <xf numFmtId="0" fontId="13" fillId="0" borderId="7" xfId="0" applyFont="1" applyBorder="1" applyAlignment="1">
      <alignment horizontal="center"/>
    </xf>
    <xf numFmtId="0" fontId="13" fillId="0" borderId="4" xfId="0" applyFont="1" applyBorder="1" applyAlignment="1">
      <alignment vertical="top"/>
    </xf>
    <xf numFmtId="49" fontId="13" fillId="0" borderId="8" xfId="0" applyNumberFormat="1" applyFont="1" applyBorder="1" applyAlignment="1">
      <alignment vertical="top"/>
    </xf>
    <xf numFmtId="49" fontId="13" fillId="0" borderId="13" xfId="0" applyNumberFormat="1" applyFont="1" applyBorder="1" applyAlignment="1">
      <alignment vertical="top"/>
    </xf>
    <xf numFmtId="0" fontId="13" fillId="0" borderId="8" xfId="0" applyFont="1" applyBorder="1" applyAlignment="1">
      <alignment wrapText="1"/>
    </xf>
    <xf numFmtId="164" fontId="13" fillId="0" borderId="8" xfId="0" applyNumberFormat="1" applyFont="1" applyBorder="1" applyAlignment="1">
      <alignment horizontal="right"/>
    </xf>
    <xf numFmtId="0" fontId="13" fillId="0" borderId="8" xfId="0" applyFont="1" applyBorder="1" applyAlignment="1">
      <alignment/>
    </xf>
    <xf numFmtId="164" fontId="13" fillId="0" borderId="8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13" fillId="0" borderId="7" xfId="0" applyFont="1" applyBorder="1" applyAlignment="1">
      <alignment vertical="center" wrapText="1"/>
    </xf>
    <xf numFmtId="49" fontId="13" fillId="0" borderId="4" xfId="0" applyNumberFormat="1" applyFont="1" applyBorder="1" applyAlignment="1">
      <alignment vertical="center" wrapText="1"/>
    </xf>
    <xf numFmtId="0" fontId="12" fillId="0" borderId="0" xfId="0" applyFont="1" applyAlignment="1">
      <alignment vertical="top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3" fillId="0" borderId="4" xfId="0" applyFont="1" applyFill="1" applyBorder="1" applyAlignment="1">
      <alignment horizontal="center" wrapText="1"/>
    </xf>
    <xf numFmtId="3" fontId="12" fillId="0" borderId="4" xfId="0" applyNumberFormat="1" applyFont="1" applyBorder="1" applyAlignment="1">
      <alignment vertical="top"/>
    </xf>
    <xf numFmtId="3" fontId="10" fillId="0" borderId="7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/>
    </xf>
    <xf numFmtId="3" fontId="10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wrapText="1"/>
    </xf>
    <xf numFmtId="0" fontId="10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11" xfId="0" applyFont="1" applyBorder="1" applyAlignment="1">
      <alignment wrapText="1"/>
    </xf>
    <xf numFmtId="0" fontId="6" fillId="0" borderId="4" xfId="0" applyFont="1" applyBorder="1" applyAlignment="1">
      <alignment/>
    </xf>
    <xf numFmtId="0" fontId="9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49" fontId="5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25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22" fillId="0" borderId="0" xfId="0" applyFont="1" applyAlignment="1">
      <alignment/>
    </xf>
    <xf numFmtId="0" fontId="2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0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13"/>
  <sheetViews>
    <sheetView workbookViewId="0" topLeftCell="A136">
      <selection activeCell="Q111" sqref="Q111"/>
    </sheetView>
  </sheetViews>
  <sheetFormatPr defaultColWidth="9.00390625" defaultRowHeight="12.75"/>
  <cols>
    <col min="1" max="1" width="5.00390625" style="0" customWidth="1"/>
    <col min="2" max="2" width="5.375" style="0" customWidth="1"/>
    <col min="3" max="3" width="5.25390625" style="0" customWidth="1"/>
    <col min="4" max="4" width="42.25390625" style="0" customWidth="1"/>
    <col min="5" max="5" width="12.375" style="0" hidden="1" customWidth="1"/>
    <col min="6" max="6" width="12.75390625" style="0" hidden="1" customWidth="1"/>
    <col min="7" max="7" width="12.125" style="0" hidden="1" customWidth="1"/>
    <col min="8" max="8" width="11.75390625" style="0" hidden="1" customWidth="1"/>
    <col min="9" max="9" width="0.2421875" style="0" hidden="1" customWidth="1"/>
    <col min="10" max="11" width="12.25390625" style="0" hidden="1" customWidth="1"/>
    <col min="12" max="12" width="14.25390625" style="0" hidden="1" customWidth="1"/>
    <col min="13" max="13" width="10.125" style="0" hidden="1" customWidth="1"/>
    <col min="14" max="15" width="0" style="0" hidden="1" customWidth="1"/>
  </cols>
  <sheetData>
    <row r="1" spans="4:11" ht="15.75">
      <c r="D1" s="647" t="s">
        <v>252</v>
      </c>
      <c r="E1" s="648"/>
      <c r="F1" s="648"/>
      <c r="G1" s="645"/>
      <c r="H1" s="645"/>
      <c r="I1" s="645"/>
      <c r="J1" s="645"/>
      <c r="K1" s="645"/>
    </row>
    <row r="2" spans="4:10" ht="15.75">
      <c r="D2" s="647" t="s">
        <v>263</v>
      </c>
      <c r="E2" s="648"/>
      <c r="F2" s="648"/>
      <c r="G2" s="645"/>
      <c r="H2" s="645"/>
      <c r="I2" s="645"/>
      <c r="J2" s="645"/>
    </row>
    <row r="3" spans="4:10" ht="15.75">
      <c r="D3" s="647" t="s">
        <v>250</v>
      </c>
      <c r="E3" s="648"/>
      <c r="F3" s="648"/>
      <c r="G3" s="645"/>
      <c r="H3" s="645"/>
      <c r="I3" s="645"/>
      <c r="J3" s="645"/>
    </row>
    <row r="4" spans="4:10" ht="15.75">
      <c r="D4" s="647" t="s">
        <v>251</v>
      </c>
      <c r="E4" s="648"/>
      <c r="F4" s="648"/>
      <c r="G4" s="645"/>
      <c r="H4" s="645"/>
      <c r="I4" s="645"/>
      <c r="J4" s="645"/>
    </row>
    <row r="5" spans="5:6" ht="12.75">
      <c r="E5" s="1"/>
      <c r="F5" s="1"/>
    </row>
    <row r="6" spans="5:6" ht="12.75">
      <c r="E6" s="1"/>
      <c r="F6" s="1"/>
    </row>
    <row r="7" spans="1:6" ht="15.75">
      <c r="A7" s="7"/>
      <c r="B7" s="7"/>
      <c r="C7" s="8"/>
      <c r="D7" s="9" t="s">
        <v>255</v>
      </c>
      <c r="E7" s="7"/>
      <c r="F7" s="7"/>
    </row>
    <row r="8" spans="1:6" ht="15.75">
      <c r="A8" s="6"/>
      <c r="B8" s="7"/>
      <c r="C8" s="8"/>
      <c r="D8" s="7"/>
      <c r="E8" s="7"/>
      <c r="F8" s="7"/>
    </row>
    <row r="9" spans="1:16" ht="42" customHeight="1">
      <c r="A9" s="147" t="s">
        <v>1</v>
      </c>
      <c r="B9" s="148" t="s">
        <v>2</v>
      </c>
      <c r="C9" s="149" t="s">
        <v>3</v>
      </c>
      <c r="D9" s="147" t="s">
        <v>4</v>
      </c>
      <c r="E9" s="150" t="s">
        <v>5</v>
      </c>
      <c r="F9" s="150" t="s">
        <v>318</v>
      </c>
      <c r="G9" s="151" t="s">
        <v>317</v>
      </c>
      <c r="H9" s="152" t="s">
        <v>269</v>
      </c>
      <c r="I9" s="153" t="s">
        <v>298</v>
      </c>
      <c r="J9" s="153" t="s">
        <v>274</v>
      </c>
      <c r="K9" s="256" t="s">
        <v>328</v>
      </c>
      <c r="L9" s="256" t="s">
        <v>269</v>
      </c>
      <c r="M9" s="315" t="s">
        <v>350</v>
      </c>
      <c r="O9" s="315" t="s">
        <v>396</v>
      </c>
      <c r="P9" s="315" t="s">
        <v>274</v>
      </c>
    </row>
    <row r="10" spans="1:18" ht="12.75">
      <c r="A10" s="154" t="s">
        <v>6</v>
      </c>
      <c r="B10" s="155"/>
      <c r="C10" s="156"/>
      <c r="D10" s="157" t="s">
        <v>7</v>
      </c>
      <c r="E10" s="158">
        <f>SUM(E11)</f>
        <v>856000</v>
      </c>
      <c r="F10" s="158">
        <f>SUM(F11)</f>
        <v>506676</v>
      </c>
      <c r="G10" s="159">
        <v>0</v>
      </c>
      <c r="H10" s="158">
        <f aca="true" t="shared" si="0" ref="H10:N10">SUM(H11)</f>
        <v>506676</v>
      </c>
      <c r="I10" s="158">
        <f t="shared" si="0"/>
        <v>0</v>
      </c>
      <c r="J10" s="158">
        <f t="shared" si="0"/>
        <v>506676</v>
      </c>
      <c r="K10" s="158">
        <f t="shared" si="0"/>
        <v>0</v>
      </c>
      <c r="L10" s="158">
        <f t="shared" si="0"/>
        <v>506676</v>
      </c>
      <c r="M10" s="158">
        <f t="shared" si="0"/>
        <v>0</v>
      </c>
      <c r="N10" s="158">
        <f t="shared" si="0"/>
        <v>506676</v>
      </c>
      <c r="P10" s="360">
        <f>N10+O10</f>
        <v>506676</v>
      </c>
      <c r="Q10" s="360">
        <v>13000</v>
      </c>
      <c r="R10" s="360">
        <f>P10+Q10</f>
        <v>519676</v>
      </c>
    </row>
    <row r="11" spans="1:18" ht="12.75">
      <c r="A11" s="160"/>
      <c r="B11" s="161" t="s">
        <v>8</v>
      </c>
      <c r="C11" s="162"/>
      <c r="D11" s="163" t="s">
        <v>9</v>
      </c>
      <c r="E11" s="164">
        <f>SUM(E13:E13)</f>
        <v>856000</v>
      </c>
      <c r="F11" s="164">
        <f>SUM(F13:F13)</f>
        <v>506676</v>
      </c>
      <c r="G11" s="159">
        <v>0</v>
      </c>
      <c r="H11" s="164">
        <f>SUM(H13:H13)</f>
        <v>506676</v>
      </c>
      <c r="I11" s="164">
        <f aca="true" t="shared" si="1" ref="I11:N11">SUM(I13:I14)</f>
        <v>0</v>
      </c>
      <c r="J11" s="164">
        <f t="shared" si="1"/>
        <v>506676</v>
      </c>
      <c r="K11" s="164">
        <f t="shared" si="1"/>
        <v>0</v>
      </c>
      <c r="L11" s="164">
        <f t="shared" si="1"/>
        <v>506676</v>
      </c>
      <c r="M11" s="164">
        <f t="shared" si="1"/>
        <v>0</v>
      </c>
      <c r="N11" s="164">
        <f t="shared" si="1"/>
        <v>506676</v>
      </c>
      <c r="P11" s="146">
        <f aca="true" t="shared" si="2" ref="P11:P80">N11+O11</f>
        <v>506676</v>
      </c>
      <c r="Q11" s="146">
        <f>SUM(Q12:Q14)</f>
        <v>13000</v>
      </c>
      <c r="R11" s="146">
        <f>SUM(R12:R14)</f>
        <v>519676</v>
      </c>
    </row>
    <row r="12" spans="1:18" ht="36">
      <c r="A12" s="160"/>
      <c r="B12" s="161"/>
      <c r="C12" s="162" t="s">
        <v>10</v>
      </c>
      <c r="D12" s="163" t="s">
        <v>417</v>
      </c>
      <c r="E12" s="164"/>
      <c r="F12" s="164"/>
      <c r="G12" s="159"/>
      <c r="H12" s="164"/>
      <c r="I12" s="164"/>
      <c r="J12" s="164"/>
      <c r="K12" s="81"/>
      <c r="L12" s="81"/>
      <c r="M12" s="81"/>
      <c r="N12" s="81"/>
      <c r="P12" s="146"/>
      <c r="Q12">
        <v>13000</v>
      </c>
      <c r="R12">
        <v>13000</v>
      </c>
    </row>
    <row r="13" spans="1:17" ht="62.25" customHeight="1">
      <c r="A13" s="160"/>
      <c r="B13" s="165"/>
      <c r="C13" s="166" t="s">
        <v>11</v>
      </c>
      <c r="D13" s="167" t="s">
        <v>12</v>
      </c>
      <c r="E13" s="164">
        <v>856000</v>
      </c>
      <c r="F13" s="164">
        <v>506676</v>
      </c>
      <c r="G13" s="168">
        <v>0</v>
      </c>
      <c r="H13" s="164">
        <v>506676</v>
      </c>
      <c r="I13" s="169">
        <v>-506676</v>
      </c>
      <c r="J13" s="170">
        <f>SUM(H13+I13)</f>
        <v>0</v>
      </c>
      <c r="L13" s="146">
        <f>J13+K13</f>
        <v>0</v>
      </c>
      <c r="P13" s="146">
        <f t="shared" si="2"/>
        <v>0</v>
      </c>
      <c r="Q13" s="478" t="s">
        <v>418</v>
      </c>
    </row>
    <row r="14" spans="1:18" ht="60">
      <c r="A14" s="160"/>
      <c r="B14" s="165"/>
      <c r="C14" s="166" t="s">
        <v>297</v>
      </c>
      <c r="D14" s="167" t="s">
        <v>299</v>
      </c>
      <c r="E14" s="164"/>
      <c r="F14" s="164"/>
      <c r="G14" s="168"/>
      <c r="H14" s="164">
        <v>0</v>
      </c>
      <c r="I14" s="169">
        <v>506676</v>
      </c>
      <c r="J14" s="169">
        <f>SUM(H14+I14)</f>
        <v>506676</v>
      </c>
      <c r="L14" s="146">
        <f>J14+K14</f>
        <v>506676</v>
      </c>
      <c r="N14" s="146">
        <f>L14+M14</f>
        <v>506676</v>
      </c>
      <c r="P14" s="146">
        <f t="shared" si="2"/>
        <v>506676</v>
      </c>
      <c r="R14">
        <v>506676</v>
      </c>
    </row>
    <row r="15" spans="1:18" ht="12.75">
      <c r="A15" s="171" t="s">
        <v>13</v>
      </c>
      <c r="B15" s="171"/>
      <c r="C15" s="172"/>
      <c r="D15" s="173" t="s">
        <v>14</v>
      </c>
      <c r="E15" s="158">
        <v>600</v>
      </c>
      <c r="F15" s="158">
        <f>SUM(F16)</f>
        <v>600</v>
      </c>
      <c r="G15" s="159">
        <v>0</v>
      </c>
      <c r="H15" s="158">
        <f aca="true" t="shared" si="3" ref="H15:N16">SUM(H16)</f>
        <v>600</v>
      </c>
      <c r="I15" s="158">
        <f t="shared" si="3"/>
        <v>0</v>
      </c>
      <c r="J15" s="158">
        <f t="shared" si="3"/>
        <v>600</v>
      </c>
      <c r="K15" s="158">
        <f t="shared" si="3"/>
        <v>0</v>
      </c>
      <c r="L15" s="158">
        <f t="shared" si="3"/>
        <v>600</v>
      </c>
      <c r="M15" s="158">
        <f t="shared" si="3"/>
        <v>0</v>
      </c>
      <c r="N15" s="158">
        <f t="shared" si="3"/>
        <v>600</v>
      </c>
      <c r="P15" s="146">
        <f t="shared" si="2"/>
        <v>600</v>
      </c>
      <c r="Q15" s="146"/>
      <c r="R15" s="146">
        <f>P15+Q15</f>
        <v>600</v>
      </c>
    </row>
    <row r="16" spans="1:18" ht="12.75">
      <c r="A16" s="160"/>
      <c r="B16" s="165" t="s">
        <v>15</v>
      </c>
      <c r="C16" s="166"/>
      <c r="D16" s="167" t="s">
        <v>16</v>
      </c>
      <c r="E16" s="164">
        <v>600</v>
      </c>
      <c r="F16" s="164">
        <f>SUM(F17)</f>
        <v>600</v>
      </c>
      <c r="G16" s="159">
        <v>0</v>
      </c>
      <c r="H16" s="164">
        <f t="shared" si="3"/>
        <v>600</v>
      </c>
      <c r="I16" s="164">
        <f t="shared" si="3"/>
        <v>0</v>
      </c>
      <c r="J16" s="164">
        <f t="shared" si="3"/>
        <v>600</v>
      </c>
      <c r="K16" s="164">
        <f t="shared" si="3"/>
        <v>0</v>
      </c>
      <c r="L16" s="164">
        <f t="shared" si="3"/>
        <v>600</v>
      </c>
      <c r="M16" s="164">
        <f t="shared" si="3"/>
        <v>0</v>
      </c>
      <c r="N16" s="164">
        <f t="shared" si="3"/>
        <v>600</v>
      </c>
      <c r="P16" s="146">
        <f t="shared" si="2"/>
        <v>600</v>
      </c>
      <c r="R16" s="146">
        <f>P16+Q16</f>
        <v>600</v>
      </c>
    </row>
    <row r="17" spans="1:18" ht="48">
      <c r="A17" s="160"/>
      <c r="B17" s="160"/>
      <c r="C17" s="166" t="s">
        <v>17</v>
      </c>
      <c r="D17" s="167" t="s">
        <v>18</v>
      </c>
      <c r="E17" s="164">
        <v>600</v>
      </c>
      <c r="F17" s="164">
        <v>600</v>
      </c>
      <c r="G17" s="168">
        <v>0</v>
      </c>
      <c r="H17" s="164">
        <v>600</v>
      </c>
      <c r="I17" s="164">
        <v>0</v>
      </c>
      <c r="J17" s="164">
        <f>H17+I17</f>
        <v>600</v>
      </c>
      <c r="L17" s="146">
        <f>J17+K17</f>
        <v>600</v>
      </c>
      <c r="N17" s="146">
        <f>L17+M17</f>
        <v>600</v>
      </c>
      <c r="P17" s="146">
        <f t="shared" si="2"/>
        <v>600</v>
      </c>
      <c r="R17" s="146">
        <f aca="true" t="shared" si="4" ref="R17:R42">P17+Q17</f>
        <v>600</v>
      </c>
    </row>
    <row r="18" spans="1:18" ht="12.75">
      <c r="A18" s="155">
        <v>600</v>
      </c>
      <c r="B18" s="155"/>
      <c r="C18" s="172"/>
      <c r="D18" s="173" t="s">
        <v>19</v>
      </c>
      <c r="E18" s="158" t="e">
        <f aca="true" t="shared" si="5" ref="E18:N18">SUM(E19)</f>
        <v>#REF!</v>
      </c>
      <c r="F18" s="158">
        <f t="shared" si="5"/>
        <v>1113824</v>
      </c>
      <c r="G18" s="174">
        <f t="shared" si="5"/>
        <v>1220</v>
      </c>
      <c r="H18" s="175">
        <f t="shared" si="5"/>
        <v>1115044</v>
      </c>
      <c r="I18" s="175">
        <f t="shared" si="5"/>
        <v>0</v>
      </c>
      <c r="J18" s="175">
        <f t="shared" si="5"/>
        <v>1115044</v>
      </c>
      <c r="K18" s="175">
        <f t="shared" si="5"/>
        <v>42000</v>
      </c>
      <c r="L18" s="175">
        <f t="shared" si="5"/>
        <v>1157044</v>
      </c>
      <c r="M18" s="175">
        <f t="shared" si="5"/>
        <v>-340733</v>
      </c>
      <c r="N18" s="175">
        <f t="shared" si="5"/>
        <v>816311</v>
      </c>
      <c r="O18" s="374">
        <v>40000</v>
      </c>
      <c r="P18" s="360">
        <f t="shared" si="2"/>
        <v>856311</v>
      </c>
      <c r="R18" s="146">
        <f t="shared" si="4"/>
        <v>856311</v>
      </c>
    </row>
    <row r="19" spans="1:18" ht="12.75">
      <c r="A19" s="160"/>
      <c r="B19" s="160">
        <v>60016</v>
      </c>
      <c r="C19" s="166"/>
      <c r="D19" s="167" t="s">
        <v>20</v>
      </c>
      <c r="E19" s="164" t="e">
        <f>SUM(#REF!)</f>
        <v>#REF!</v>
      </c>
      <c r="F19" s="164">
        <f>SUM(F20:F23)</f>
        <v>1113824</v>
      </c>
      <c r="G19" s="164">
        <f>SUM(G20:G23)</f>
        <v>1220</v>
      </c>
      <c r="H19" s="176">
        <f>SUM(H20:H23)</f>
        <v>1115044</v>
      </c>
      <c r="I19" s="176">
        <f aca="true" t="shared" si="6" ref="I19:N19">SUM(I20:I26)</f>
        <v>0</v>
      </c>
      <c r="J19" s="176">
        <f t="shared" si="6"/>
        <v>1115044</v>
      </c>
      <c r="K19" s="176">
        <f t="shared" si="6"/>
        <v>42000</v>
      </c>
      <c r="L19" s="176">
        <f t="shared" si="6"/>
        <v>1157044</v>
      </c>
      <c r="M19" s="176">
        <f t="shared" si="6"/>
        <v>-340733</v>
      </c>
      <c r="N19" s="176">
        <f t="shared" si="6"/>
        <v>816311</v>
      </c>
      <c r="O19">
        <f>SUM(O20:O26)</f>
        <v>40000</v>
      </c>
      <c r="P19">
        <f>SUM(P20:P26)</f>
        <v>856311</v>
      </c>
      <c r="R19" s="146">
        <f t="shared" si="4"/>
        <v>856311</v>
      </c>
    </row>
    <row r="20" spans="1:18" ht="12.75">
      <c r="A20" s="160"/>
      <c r="B20" s="160"/>
      <c r="C20" s="166" t="s">
        <v>26</v>
      </c>
      <c r="D20" s="167" t="s">
        <v>27</v>
      </c>
      <c r="E20" s="164"/>
      <c r="F20" s="164"/>
      <c r="G20" s="159">
        <v>400</v>
      </c>
      <c r="H20" s="177">
        <f>SUM(F20:G20)</f>
        <v>400</v>
      </c>
      <c r="I20" s="178"/>
      <c r="J20" s="179">
        <f>H20+I20</f>
        <v>400</v>
      </c>
      <c r="L20" s="146">
        <f>J20+K20</f>
        <v>400</v>
      </c>
      <c r="M20">
        <v>1600</v>
      </c>
      <c r="N20" s="146">
        <f aca="true" t="shared" si="7" ref="N20:N26">L20+M20</f>
        <v>2000</v>
      </c>
      <c r="P20" s="146">
        <f t="shared" si="2"/>
        <v>2000</v>
      </c>
      <c r="R20" s="146">
        <f t="shared" si="4"/>
        <v>2000</v>
      </c>
    </row>
    <row r="21" spans="1:18" ht="12.75">
      <c r="A21" s="160"/>
      <c r="B21" s="160"/>
      <c r="C21" s="166" t="s">
        <v>95</v>
      </c>
      <c r="D21" s="167" t="s">
        <v>27</v>
      </c>
      <c r="E21" s="164"/>
      <c r="F21" s="164"/>
      <c r="G21" s="159">
        <v>820</v>
      </c>
      <c r="H21" s="177">
        <f>SUM(F21:G21)</f>
        <v>820</v>
      </c>
      <c r="I21" s="178"/>
      <c r="J21" s="179">
        <f>H21+I21</f>
        <v>820</v>
      </c>
      <c r="L21" s="146">
        <f>J21+K21</f>
        <v>820</v>
      </c>
      <c r="N21" s="146">
        <f t="shared" si="7"/>
        <v>820</v>
      </c>
      <c r="P21" s="146">
        <f t="shared" si="2"/>
        <v>820</v>
      </c>
      <c r="R21" s="146">
        <f t="shared" si="4"/>
        <v>820</v>
      </c>
    </row>
    <row r="22" spans="1:18" ht="39" customHeight="1">
      <c r="A22" s="160"/>
      <c r="B22" s="160"/>
      <c r="C22" s="166" t="s">
        <v>336</v>
      </c>
      <c r="D22" s="167" t="s">
        <v>337</v>
      </c>
      <c r="E22" s="164"/>
      <c r="F22" s="164"/>
      <c r="G22" s="159"/>
      <c r="H22" s="177"/>
      <c r="I22" s="178"/>
      <c r="J22" s="179">
        <v>0</v>
      </c>
      <c r="K22" s="146">
        <v>42000</v>
      </c>
      <c r="L22" s="146">
        <v>42000</v>
      </c>
      <c r="N22" s="146">
        <f t="shared" si="7"/>
        <v>42000</v>
      </c>
      <c r="P22" s="146">
        <f t="shared" si="2"/>
        <v>42000</v>
      </c>
      <c r="R22" s="146">
        <f t="shared" si="4"/>
        <v>42000</v>
      </c>
    </row>
    <row r="23" spans="1:18" ht="36">
      <c r="A23" s="160"/>
      <c r="B23" s="160"/>
      <c r="C23" s="166" t="s">
        <v>10</v>
      </c>
      <c r="D23" s="167" t="s">
        <v>21</v>
      </c>
      <c r="E23" s="164">
        <v>0</v>
      </c>
      <c r="F23" s="164">
        <v>1113824</v>
      </c>
      <c r="G23" s="168">
        <v>0</v>
      </c>
      <c r="H23" s="180">
        <f>SUM(F23:G23)</f>
        <v>1113824</v>
      </c>
      <c r="I23" s="178">
        <v>-1113824</v>
      </c>
      <c r="J23" s="179">
        <f>H23+I23</f>
        <v>0</v>
      </c>
      <c r="L23" s="146">
        <f>J23+K23</f>
        <v>0</v>
      </c>
      <c r="N23" s="146">
        <f t="shared" si="7"/>
        <v>0</v>
      </c>
      <c r="P23" s="146">
        <f t="shared" si="2"/>
        <v>0</v>
      </c>
      <c r="R23" s="146">
        <f t="shared" si="4"/>
        <v>0</v>
      </c>
    </row>
    <row r="24" spans="1:18" ht="72">
      <c r="A24" s="160"/>
      <c r="B24" s="160"/>
      <c r="C24" s="166" t="s">
        <v>302</v>
      </c>
      <c r="D24" s="167" t="s">
        <v>303</v>
      </c>
      <c r="E24" s="164"/>
      <c r="F24" s="164"/>
      <c r="G24" s="168"/>
      <c r="H24" s="180"/>
      <c r="I24" s="178">
        <v>982786</v>
      </c>
      <c r="J24" s="179">
        <f>H24+I24</f>
        <v>982786</v>
      </c>
      <c r="L24" s="146">
        <f>J24+K24</f>
        <v>982786</v>
      </c>
      <c r="M24">
        <v>-302059</v>
      </c>
      <c r="N24" s="146">
        <f t="shared" si="7"/>
        <v>680727</v>
      </c>
      <c r="P24" s="146">
        <f t="shared" si="2"/>
        <v>680727</v>
      </c>
      <c r="R24" s="146">
        <f t="shared" si="4"/>
        <v>680727</v>
      </c>
    </row>
    <row r="25" spans="1:18" ht="48">
      <c r="A25" s="160"/>
      <c r="B25" s="160"/>
      <c r="C25" s="166" t="s">
        <v>130</v>
      </c>
      <c r="D25" s="167" t="s">
        <v>397</v>
      </c>
      <c r="E25" s="164"/>
      <c r="F25" s="164"/>
      <c r="G25" s="168"/>
      <c r="H25" s="180"/>
      <c r="I25" s="178"/>
      <c r="J25" s="179"/>
      <c r="L25" s="146"/>
      <c r="N25" s="146"/>
      <c r="O25">
        <v>40000</v>
      </c>
      <c r="P25" s="146">
        <v>40000</v>
      </c>
      <c r="R25" s="146">
        <f t="shared" si="4"/>
        <v>40000</v>
      </c>
    </row>
    <row r="26" spans="1:18" ht="72">
      <c r="A26" s="160"/>
      <c r="B26" s="160"/>
      <c r="C26" s="166" t="s">
        <v>319</v>
      </c>
      <c r="D26" s="167" t="s">
        <v>320</v>
      </c>
      <c r="E26" s="164"/>
      <c r="F26" s="164"/>
      <c r="G26" s="168"/>
      <c r="H26" s="180"/>
      <c r="I26" s="178">
        <v>131038</v>
      </c>
      <c r="J26" s="179">
        <f>H26+I26</f>
        <v>131038</v>
      </c>
      <c r="L26" s="146">
        <f>J26+K26</f>
        <v>131038</v>
      </c>
      <c r="M26">
        <v>-40274</v>
      </c>
      <c r="N26" s="146">
        <f t="shared" si="7"/>
        <v>90764</v>
      </c>
      <c r="P26" s="146">
        <f t="shared" si="2"/>
        <v>90764</v>
      </c>
      <c r="R26" s="146">
        <f t="shared" si="4"/>
        <v>90764</v>
      </c>
    </row>
    <row r="27" spans="1:18" ht="12.75">
      <c r="A27" s="155">
        <v>700</v>
      </c>
      <c r="B27" s="155"/>
      <c r="C27" s="172"/>
      <c r="D27" s="173" t="s">
        <v>22</v>
      </c>
      <c r="E27" s="158">
        <f>SUM(E28)</f>
        <v>1326553</v>
      </c>
      <c r="F27" s="158">
        <f>SUM(F28)</f>
        <v>1800775</v>
      </c>
      <c r="G27" s="159">
        <v>0</v>
      </c>
      <c r="H27" s="158">
        <f aca="true" t="shared" si="8" ref="H27:N27">SUM(H28)</f>
        <v>1800775</v>
      </c>
      <c r="I27" s="158">
        <f t="shared" si="8"/>
        <v>0</v>
      </c>
      <c r="J27" s="158">
        <f t="shared" si="8"/>
        <v>1800775</v>
      </c>
      <c r="K27" s="158">
        <f t="shared" si="8"/>
        <v>0</v>
      </c>
      <c r="L27" s="158">
        <f t="shared" si="8"/>
        <v>1800775</v>
      </c>
      <c r="M27" s="158">
        <f t="shared" si="8"/>
        <v>-42507</v>
      </c>
      <c r="N27" s="158">
        <f t="shared" si="8"/>
        <v>1758268</v>
      </c>
      <c r="P27" s="146">
        <f t="shared" si="2"/>
        <v>1758268</v>
      </c>
      <c r="R27" s="146">
        <f t="shared" si="4"/>
        <v>1758268</v>
      </c>
    </row>
    <row r="28" spans="1:18" ht="12.75">
      <c r="A28" s="160"/>
      <c r="B28" s="160">
        <v>70005</v>
      </c>
      <c r="C28" s="166"/>
      <c r="D28" s="167" t="s">
        <v>23</v>
      </c>
      <c r="E28" s="164">
        <f>SUM(E29:E34)</f>
        <v>1326553</v>
      </c>
      <c r="F28" s="164">
        <f>SUM(F29:F34)</f>
        <v>1800775</v>
      </c>
      <c r="G28" s="159">
        <v>0</v>
      </c>
      <c r="H28" s="164">
        <f aca="true" t="shared" si="9" ref="H28:N28">SUM(H29:H34)</f>
        <v>1800775</v>
      </c>
      <c r="I28" s="164">
        <f t="shared" si="9"/>
        <v>0</v>
      </c>
      <c r="J28" s="164">
        <f t="shared" si="9"/>
        <v>1800775</v>
      </c>
      <c r="K28" s="164">
        <f t="shared" si="9"/>
        <v>0</v>
      </c>
      <c r="L28" s="164">
        <f t="shared" si="9"/>
        <v>1800775</v>
      </c>
      <c r="M28" s="164">
        <f t="shared" si="9"/>
        <v>-42507</v>
      </c>
      <c r="N28" s="164">
        <f t="shared" si="9"/>
        <v>1758268</v>
      </c>
      <c r="P28" s="146">
        <f t="shared" si="2"/>
        <v>1758268</v>
      </c>
      <c r="R28" s="146">
        <f t="shared" si="4"/>
        <v>1758268</v>
      </c>
    </row>
    <row r="29" spans="1:18" ht="24">
      <c r="A29" s="160"/>
      <c r="B29" s="160"/>
      <c r="C29" s="166" t="s">
        <v>24</v>
      </c>
      <c r="D29" s="167" t="s">
        <v>25</v>
      </c>
      <c r="E29" s="164">
        <v>7050</v>
      </c>
      <c r="F29" s="181">
        <v>7050</v>
      </c>
      <c r="G29" s="159">
        <v>0</v>
      </c>
      <c r="H29" s="181">
        <v>7050</v>
      </c>
      <c r="I29" s="178"/>
      <c r="J29" s="179">
        <f aca="true" t="shared" si="10" ref="J29:J34">H29+I29</f>
        <v>7050</v>
      </c>
      <c r="L29" s="146">
        <f aca="true" t="shared" si="11" ref="L29:L34">J29+K29</f>
        <v>7050</v>
      </c>
      <c r="N29" s="146">
        <f aca="true" t="shared" si="12" ref="N29:N34">L29+M29</f>
        <v>7050</v>
      </c>
      <c r="P29" s="146">
        <f t="shared" si="2"/>
        <v>7050</v>
      </c>
      <c r="R29" s="146">
        <f t="shared" si="4"/>
        <v>7050</v>
      </c>
    </row>
    <row r="30" spans="1:18" ht="12.75">
      <c r="A30" s="160"/>
      <c r="B30" s="160"/>
      <c r="C30" s="166" t="s">
        <v>26</v>
      </c>
      <c r="D30" s="167" t="s">
        <v>27</v>
      </c>
      <c r="E30" s="164">
        <v>100</v>
      </c>
      <c r="F30" s="164">
        <v>100</v>
      </c>
      <c r="G30" s="159">
        <v>0</v>
      </c>
      <c r="H30" s="164">
        <v>100</v>
      </c>
      <c r="I30" s="178"/>
      <c r="J30" s="179">
        <f t="shared" si="10"/>
        <v>100</v>
      </c>
      <c r="L30" s="146">
        <f t="shared" si="11"/>
        <v>100</v>
      </c>
      <c r="N30" s="146">
        <f t="shared" si="12"/>
        <v>100</v>
      </c>
      <c r="P30" s="146">
        <f t="shared" si="2"/>
        <v>100</v>
      </c>
      <c r="R30" s="146">
        <f t="shared" si="4"/>
        <v>100</v>
      </c>
    </row>
    <row r="31" spans="1:18" ht="48">
      <c r="A31" s="160"/>
      <c r="B31" s="160"/>
      <c r="C31" s="166" t="s">
        <v>17</v>
      </c>
      <c r="D31" s="167" t="s">
        <v>18</v>
      </c>
      <c r="E31" s="164">
        <v>105800</v>
      </c>
      <c r="F31" s="164">
        <v>108400</v>
      </c>
      <c r="G31" s="168">
        <v>0</v>
      </c>
      <c r="H31" s="164">
        <v>108400</v>
      </c>
      <c r="I31" s="178"/>
      <c r="J31" s="179">
        <f t="shared" si="10"/>
        <v>108400</v>
      </c>
      <c r="L31" s="146">
        <f t="shared" si="11"/>
        <v>108400</v>
      </c>
      <c r="N31" s="146">
        <f t="shared" si="12"/>
        <v>108400</v>
      </c>
      <c r="P31" s="146">
        <f t="shared" si="2"/>
        <v>108400</v>
      </c>
      <c r="R31" s="146">
        <f t="shared" si="4"/>
        <v>108400</v>
      </c>
    </row>
    <row r="32" spans="1:18" ht="36">
      <c r="A32" s="160"/>
      <c r="B32" s="160"/>
      <c r="C32" s="166" t="s">
        <v>28</v>
      </c>
      <c r="D32" s="167" t="s">
        <v>29</v>
      </c>
      <c r="E32" s="164">
        <v>0</v>
      </c>
      <c r="F32" s="164">
        <v>108</v>
      </c>
      <c r="G32" s="168">
        <v>0</v>
      </c>
      <c r="H32" s="164">
        <v>108</v>
      </c>
      <c r="I32" s="178"/>
      <c r="J32" s="179">
        <f t="shared" si="10"/>
        <v>108</v>
      </c>
      <c r="L32" s="146">
        <f t="shared" si="11"/>
        <v>108</v>
      </c>
      <c r="N32" s="146">
        <f t="shared" si="12"/>
        <v>108</v>
      </c>
      <c r="P32" s="146">
        <f t="shared" si="2"/>
        <v>108</v>
      </c>
      <c r="R32" s="146">
        <f t="shared" si="4"/>
        <v>108</v>
      </c>
    </row>
    <row r="33" spans="1:18" ht="24">
      <c r="A33" s="160"/>
      <c r="B33" s="160"/>
      <c r="C33" s="166" t="s">
        <v>30</v>
      </c>
      <c r="D33" s="167" t="s">
        <v>31</v>
      </c>
      <c r="E33" s="164">
        <v>1211103</v>
      </c>
      <c r="F33" s="164">
        <v>1683725</v>
      </c>
      <c r="G33" s="159">
        <v>0</v>
      </c>
      <c r="H33" s="164">
        <v>1683725</v>
      </c>
      <c r="I33" s="178"/>
      <c r="J33" s="179">
        <f t="shared" si="10"/>
        <v>1683725</v>
      </c>
      <c r="L33" s="146">
        <f t="shared" si="11"/>
        <v>1683725</v>
      </c>
      <c r="M33">
        <v>-42507</v>
      </c>
      <c r="N33" s="146">
        <f t="shared" si="12"/>
        <v>1641218</v>
      </c>
      <c r="P33" s="146">
        <f t="shared" si="2"/>
        <v>1641218</v>
      </c>
      <c r="R33" s="146">
        <f t="shared" si="4"/>
        <v>1641218</v>
      </c>
    </row>
    <row r="34" spans="1:18" ht="12.75">
      <c r="A34" s="160"/>
      <c r="B34" s="160"/>
      <c r="C34" s="166" t="s">
        <v>32</v>
      </c>
      <c r="D34" s="167" t="s">
        <v>33</v>
      </c>
      <c r="E34" s="164">
        <v>2500</v>
      </c>
      <c r="F34" s="164">
        <v>1392</v>
      </c>
      <c r="G34" s="159">
        <v>0</v>
      </c>
      <c r="H34" s="164">
        <v>1392</v>
      </c>
      <c r="I34" s="178"/>
      <c r="J34" s="179">
        <f t="shared" si="10"/>
        <v>1392</v>
      </c>
      <c r="L34" s="146">
        <f t="shared" si="11"/>
        <v>1392</v>
      </c>
      <c r="N34" s="146">
        <f t="shared" si="12"/>
        <v>1392</v>
      </c>
      <c r="P34" s="146">
        <f t="shared" si="2"/>
        <v>1392</v>
      </c>
      <c r="R34" s="146">
        <f t="shared" si="4"/>
        <v>1392</v>
      </c>
    </row>
    <row r="35" spans="1:18" ht="12.75">
      <c r="A35" s="155">
        <v>750</v>
      </c>
      <c r="B35" s="155"/>
      <c r="C35" s="172"/>
      <c r="D35" s="173" t="s">
        <v>34</v>
      </c>
      <c r="E35" s="158">
        <f>SUM(E36+E39)</f>
        <v>29700</v>
      </c>
      <c r="F35" s="158">
        <f>SUM(F36+F39)</f>
        <v>44610</v>
      </c>
      <c r="G35" s="159">
        <v>0</v>
      </c>
      <c r="H35" s="158">
        <f aca="true" t="shared" si="13" ref="H35:N35">SUM(H36+H39)</f>
        <v>44610</v>
      </c>
      <c r="I35" s="158">
        <f t="shared" si="13"/>
        <v>0</v>
      </c>
      <c r="J35" s="158">
        <f t="shared" si="13"/>
        <v>44610</v>
      </c>
      <c r="K35" s="158">
        <f t="shared" si="13"/>
        <v>0</v>
      </c>
      <c r="L35" s="158">
        <f t="shared" si="13"/>
        <v>44610</v>
      </c>
      <c r="M35" s="158">
        <f t="shared" si="13"/>
        <v>0</v>
      </c>
      <c r="N35" s="158">
        <f t="shared" si="13"/>
        <v>44610</v>
      </c>
      <c r="P35" s="146">
        <f t="shared" si="2"/>
        <v>44610</v>
      </c>
      <c r="R35" s="146">
        <f t="shared" si="4"/>
        <v>44610</v>
      </c>
    </row>
    <row r="36" spans="1:18" ht="12.75">
      <c r="A36" s="160"/>
      <c r="B36" s="160">
        <v>75011</v>
      </c>
      <c r="C36" s="166"/>
      <c r="D36" s="167" t="s">
        <v>35</v>
      </c>
      <c r="E36" s="164">
        <f>SUM(E37:E38)</f>
        <v>26300</v>
      </c>
      <c r="F36" s="164">
        <f>SUM(F37:F38)</f>
        <v>41150</v>
      </c>
      <c r="G36" s="159">
        <v>0</v>
      </c>
      <c r="H36" s="164">
        <f aca="true" t="shared" si="14" ref="H36:N36">SUM(H37:H38)</f>
        <v>41150</v>
      </c>
      <c r="I36" s="164">
        <f t="shared" si="14"/>
        <v>0</v>
      </c>
      <c r="J36" s="164">
        <f t="shared" si="14"/>
        <v>41150</v>
      </c>
      <c r="K36" s="164">
        <f t="shared" si="14"/>
        <v>0</v>
      </c>
      <c r="L36" s="164">
        <f t="shared" si="14"/>
        <v>41150</v>
      </c>
      <c r="M36" s="164">
        <f t="shared" si="14"/>
        <v>0</v>
      </c>
      <c r="N36" s="164">
        <f t="shared" si="14"/>
        <v>41150</v>
      </c>
      <c r="P36" s="146">
        <f t="shared" si="2"/>
        <v>41150</v>
      </c>
      <c r="R36" s="146">
        <f t="shared" si="4"/>
        <v>41150</v>
      </c>
    </row>
    <row r="37" spans="1:18" ht="48">
      <c r="A37" s="160"/>
      <c r="B37" s="160"/>
      <c r="C37" s="166" t="s">
        <v>36</v>
      </c>
      <c r="D37" s="167" t="s">
        <v>37</v>
      </c>
      <c r="E37" s="164">
        <v>25750</v>
      </c>
      <c r="F37" s="181">
        <v>40600</v>
      </c>
      <c r="G37" s="182">
        <v>0</v>
      </c>
      <c r="H37" s="181">
        <v>40600</v>
      </c>
      <c r="I37" s="178"/>
      <c r="J37" s="179">
        <f>H37+I37</f>
        <v>40600</v>
      </c>
      <c r="L37" s="146">
        <f>J37+K37</f>
        <v>40600</v>
      </c>
      <c r="N37" s="146">
        <f>L37+M37</f>
        <v>40600</v>
      </c>
      <c r="P37" s="146">
        <f t="shared" si="2"/>
        <v>40600</v>
      </c>
      <c r="R37" s="146">
        <f t="shared" si="4"/>
        <v>40600</v>
      </c>
    </row>
    <row r="38" spans="1:18" ht="36">
      <c r="A38" s="160"/>
      <c r="B38" s="160"/>
      <c r="C38" s="166" t="s">
        <v>38</v>
      </c>
      <c r="D38" s="167" t="s">
        <v>39</v>
      </c>
      <c r="E38" s="164">
        <v>550</v>
      </c>
      <c r="F38" s="164">
        <v>550</v>
      </c>
      <c r="G38" s="182">
        <v>0</v>
      </c>
      <c r="H38" s="164">
        <v>550</v>
      </c>
      <c r="I38" s="178"/>
      <c r="J38" s="179">
        <f>H38+I38</f>
        <v>550</v>
      </c>
      <c r="L38" s="146">
        <f>J38+K38</f>
        <v>550</v>
      </c>
      <c r="N38" s="146">
        <f>L38+M38</f>
        <v>550</v>
      </c>
      <c r="P38" s="146">
        <f t="shared" si="2"/>
        <v>550</v>
      </c>
      <c r="R38" s="146">
        <f t="shared" si="4"/>
        <v>550</v>
      </c>
    </row>
    <row r="39" spans="1:18" ht="12.75">
      <c r="A39" s="160"/>
      <c r="B39" s="160">
        <v>75023</v>
      </c>
      <c r="C39" s="166"/>
      <c r="D39" s="167" t="s">
        <v>40</v>
      </c>
      <c r="E39" s="164">
        <f>SUM(E40:E42)</f>
        <v>3400</v>
      </c>
      <c r="F39" s="164">
        <f>SUM(F40:F42)</f>
        <v>3460</v>
      </c>
      <c r="G39" s="159">
        <v>0</v>
      </c>
      <c r="H39" s="164">
        <f aca="true" t="shared" si="15" ref="H39:N39">SUM(H40:H42)</f>
        <v>3460</v>
      </c>
      <c r="I39" s="164">
        <f t="shared" si="15"/>
        <v>0</v>
      </c>
      <c r="J39" s="164">
        <f t="shared" si="15"/>
        <v>3460</v>
      </c>
      <c r="K39" s="164">
        <f t="shared" si="15"/>
        <v>0</v>
      </c>
      <c r="L39" s="164">
        <f t="shared" si="15"/>
        <v>3460</v>
      </c>
      <c r="M39" s="164">
        <f t="shared" si="15"/>
        <v>0</v>
      </c>
      <c r="N39" s="164">
        <f t="shared" si="15"/>
        <v>3460</v>
      </c>
      <c r="P39" s="146">
        <f t="shared" si="2"/>
        <v>3460</v>
      </c>
      <c r="R39" s="146">
        <f t="shared" si="4"/>
        <v>3460</v>
      </c>
    </row>
    <row r="40" spans="1:18" ht="12.75">
      <c r="A40" s="160"/>
      <c r="B40" s="160"/>
      <c r="C40" s="166" t="s">
        <v>26</v>
      </c>
      <c r="D40" s="167" t="s">
        <v>27</v>
      </c>
      <c r="E40" s="164">
        <v>1000</v>
      </c>
      <c r="F40" s="164">
        <v>2200</v>
      </c>
      <c r="G40" s="159">
        <v>0</v>
      </c>
      <c r="H40" s="164">
        <v>2200</v>
      </c>
      <c r="I40" s="178"/>
      <c r="J40" s="179">
        <f>H40+I40</f>
        <v>2200</v>
      </c>
      <c r="L40" s="146">
        <f>J40+K40</f>
        <v>2200</v>
      </c>
      <c r="N40" s="146">
        <f>L40+M40</f>
        <v>2200</v>
      </c>
      <c r="P40" s="146">
        <f t="shared" si="2"/>
        <v>2200</v>
      </c>
      <c r="R40" s="146">
        <f t="shared" si="4"/>
        <v>2200</v>
      </c>
    </row>
    <row r="41" spans="1:18" ht="12.75">
      <c r="A41" s="160"/>
      <c r="B41" s="160"/>
      <c r="C41" s="166" t="s">
        <v>41</v>
      </c>
      <c r="D41" s="167" t="s">
        <v>42</v>
      </c>
      <c r="E41" s="164">
        <v>2400</v>
      </c>
      <c r="F41" s="164">
        <v>1250</v>
      </c>
      <c r="G41" s="159">
        <v>0</v>
      </c>
      <c r="H41" s="164">
        <v>1250</v>
      </c>
      <c r="I41" s="178"/>
      <c r="J41" s="179">
        <f>H41+I41</f>
        <v>1250</v>
      </c>
      <c r="L41" s="146">
        <f>J41+K41</f>
        <v>1250</v>
      </c>
      <c r="N41" s="146">
        <f>L41+M41</f>
        <v>1250</v>
      </c>
      <c r="P41" s="146">
        <f t="shared" si="2"/>
        <v>1250</v>
      </c>
      <c r="R41" s="146">
        <f t="shared" si="4"/>
        <v>1250</v>
      </c>
    </row>
    <row r="42" spans="1:18" ht="12.75">
      <c r="A42" s="160"/>
      <c r="B42" s="160"/>
      <c r="C42" s="166" t="s">
        <v>32</v>
      </c>
      <c r="D42" s="167" t="s">
        <v>33</v>
      </c>
      <c r="E42" s="164">
        <v>0</v>
      </c>
      <c r="F42" s="164">
        <v>10</v>
      </c>
      <c r="G42" s="159">
        <v>0</v>
      </c>
      <c r="H42" s="164">
        <v>10</v>
      </c>
      <c r="I42" s="178"/>
      <c r="J42" s="179">
        <f>H42+I42</f>
        <v>10</v>
      </c>
      <c r="L42" s="146">
        <f>J42+K42</f>
        <v>10</v>
      </c>
      <c r="N42" s="146">
        <f>L42+M42</f>
        <v>10</v>
      </c>
      <c r="P42" s="146">
        <f t="shared" si="2"/>
        <v>10</v>
      </c>
      <c r="R42" s="146">
        <f t="shared" si="4"/>
        <v>10</v>
      </c>
    </row>
    <row r="43" spans="1:18" ht="24">
      <c r="A43" s="183">
        <v>751</v>
      </c>
      <c r="B43" s="155"/>
      <c r="C43" s="172"/>
      <c r="D43" s="173" t="s">
        <v>43</v>
      </c>
      <c r="E43" s="158" t="e">
        <f>SUM(E44+#REF!)</f>
        <v>#REF!</v>
      </c>
      <c r="F43" s="184">
        <f>SUM(F44)</f>
        <v>744</v>
      </c>
      <c r="G43" s="159">
        <v>0</v>
      </c>
      <c r="H43" s="184">
        <f aca="true" t="shared" si="16" ref="H43:N44">SUM(H44)</f>
        <v>744</v>
      </c>
      <c r="I43" s="184">
        <f t="shared" si="16"/>
        <v>0</v>
      </c>
      <c r="J43" s="184">
        <f t="shared" si="16"/>
        <v>744</v>
      </c>
      <c r="K43" s="184">
        <f t="shared" si="16"/>
        <v>0</v>
      </c>
      <c r="L43" s="184">
        <f t="shared" si="16"/>
        <v>744</v>
      </c>
      <c r="M43" s="184">
        <f t="shared" si="16"/>
        <v>0</v>
      </c>
      <c r="N43" s="184">
        <f t="shared" si="16"/>
        <v>744</v>
      </c>
      <c r="P43" s="360">
        <f t="shared" si="2"/>
        <v>744</v>
      </c>
      <c r="Q43" s="374">
        <f>Q44+Q46+Q48</f>
        <v>11136</v>
      </c>
      <c r="R43" s="374">
        <f>R44+R46+R48</f>
        <v>11880</v>
      </c>
    </row>
    <row r="44" spans="1:18" ht="24">
      <c r="A44" s="160"/>
      <c r="B44" s="185">
        <v>75101</v>
      </c>
      <c r="C44" s="166"/>
      <c r="D44" s="167" t="s">
        <v>44</v>
      </c>
      <c r="E44" s="164">
        <f>SUM(E45)</f>
        <v>707</v>
      </c>
      <c r="F44" s="164">
        <f>SUM(F45)</f>
        <v>744</v>
      </c>
      <c r="G44" s="159">
        <v>0</v>
      </c>
      <c r="H44" s="164">
        <f t="shared" si="16"/>
        <v>744</v>
      </c>
      <c r="I44" s="164">
        <f t="shared" si="16"/>
        <v>0</v>
      </c>
      <c r="J44" s="164">
        <f t="shared" si="16"/>
        <v>744</v>
      </c>
      <c r="K44" s="164">
        <f t="shared" si="16"/>
        <v>0</v>
      </c>
      <c r="L44" s="164">
        <f t="shared" si="16"/>
        <v>744</v>
      </c>
      <c r="M44" s="164">
        <f t="shared" si="16"/>
        <v>0</v>
      </c>
      <c r="N44" s="164">
        <f t="shared" si="16"/>
        <v>744</v>
      </c>
      <c r="P44" s="146">
        <f t="shared" si="2"/>
        <v>744</v>
      </c>
      <c r="R44">
        <v>744</v>
      </c>
    </row>
    <row r="45" spans="1:18" ht="48">
      <c r="A45" s="160"/>
      <c r="B45" s="160"/>
      <c r="C45" s="166" t="s">
        <v>36</v>
      </c>
      <c r="D45" s="167" t="s">
        <v>37</v>
      </c>
      <c r="E45" s="164">
        <v>707</v>
      </c>
      <c r="F45" s="181">
        <v>744</v>
      </c>
      <c r="G45" s="182">
        <v>0</v>
      </c>
      <c r="H45" s="181">
        <v>744</v>
      </c>
      <c r="I45" s="178"/>
      <c r="J45" s="179">
        <f>H45+I45</f>
        <v>744</v>
      </c>
      <c r="L45" s="146">
        <f>J45+K45</f>
        <v>744</v>
      </c>
      <c r="N45" s="146">
        <f>L45+M45</f>
        <v>744</v>
      </c>
      <c r="P45" s="146">
        <f t="shared" si="2"/>
        <v>744</v>
      </c>
      <c r="R45">
        <v>744</v>
      </c>
    </row>
    <row r="46" spans="1:18" ht="12.75">
      <c r="A46" s="160"/>
      <c r="B46" s="243" t="s">
        <v>412</v>
      </c>
      <c r="C46" s="166"/>
      <c r="D46" s="163" t="s">
        <v>415</v>
      </c>
      <c r="E46" s="164"/>
      <c r="F46" s="181"/>
      <c r="G46" s="182"/>
      <c r="H46" s="181"/>
      <c r="I46" s="178"/>
      <c r="J46" s="179"/>
      <c r="L46" s="146"/>
      <c r="N46" s="146"/>
      <c r="P46" s="146"/>
      <c r="Q46">
        <v>5270</v>
      </c>
      <c r="R46">
        <v>5270</v>
      </c>
    </row>
    <row r="47" spans="1:18" ht="48">
      <c r="A47" s="160"/>
      <c r="B47" s="160"/>
      <c r="C47" s="166" t="s">
        <v>36</v>
      </c>
      <c r="D47" s="167" t="s">
        <v>37</v>
      </c>
      <c r="E47" s="164"/>
      <c r="F47" s="181"/>
      <c r="G47" s="182"/>
      <c r="H47" s="181"/>
      <c r="I47" s="178"/>
      <c r="J47" s="179"/>
      <c r="L47" s="146"/>
      <c r="N47" s="146"/>
      <c r="P47" s="146"/>
      <c r="Q47">
        <v>5270</v>
      </c>
      <c r="R47">
        <v>5270</v>
      </c>
    </row>
    <row r="48" spans="1:18" ht="12.75">
      <c r="A48" s="160"/>
      <c r="B48" s="243" t="s">
        <v>413</v>
      </c>
      <c r="C48" s="166"/>
      <c r="D48" s="163" t="s">
        <v>416</v>
      </c>
      <c r="E48" s="164"/>
      <c r="F48" s="181"/>
      <c r="G48" s="182"/>
      <c r="H48" s="181"/>
      <c r="I48" s="178"/>
      <c r="J48" s="179"/>
      <c r="L48" s="146"/>
      <c r="N48" s="146"/>
      <c r="P48" s="146"/>
      <c r="Q48">
        <v>5866</v>
      </c>
      <c r="R48">
        <v>5866</v>
      </c>
    </row>
    <row r="49" spans="1:18" ht="48">
      <c r="A49" s="160"/>
      <c r="B49" s="160"/>
      <c r="C49" s="166" t="s">
        <v>36</v>
      </c>
      <c r="D49" s="167" t="s">
        <v>37</v>
      </c>
      <c r="E49" s="164"/>
      <c r="F49" s="181"/>
      <c r="G49" s="182"/>
      <c r="H49" s="181"/>
      <c r="I49" s="178"/>
      <c r="J49" s="179"/>
      <c r="L49" s="146"/>
      <c r="N49" s="146"/>
      <c r="P49" s="146"/>
      <c r="Q49">
        <v>5866</v>
      </c>
      <c r="R49" s="146">
        <f>P49+Q49</f>
        <v>5866</v>
      </c>
    </row>
    <row r="50" spans="1:18" ht="12.75">
      <c r="A50" s="183">
        <v>754</v>
      </c>
      <c r="B50" s="186"/>
      <c r="C50" s="187"/>
      <c r="D50" s="188" t="s">
        <v>46</v>
      </c>
      <c r="E50" s="158">
        <f>SUM(E51)</f>
        <v>2500</v>
      </c>
      <c r="F50" s="158">
        <f>SUM(F51)</f>
        <v>400</v>
      </c>
      <c r="G50" s="159">
        <v>0</v>
      </c>
      <c r="H50" s="158">
        <f aca="true" t="shared" si="17" ref="H50:N51">SUM(H51)</f>
        <v>400</v>
      </c>
      <c r="I50" s="158">
        <f t="shared" si="17"/>
        <v>0</v>
      </c>
      <c r="J50" s="158">
        <f t="shared" si="17"/>
        <v>400</v>
      </c>
      <c r="K50" s="158">
        <f t="shared" si="17"/>
        <v>0</v>
      </c>
      <c r="L50" s="158">
        <f t="shared" si="17"/>
        <v>400</v>
      </c>
      <c r="M50" s="158">
        <f t="shared" si="17"/>
        <v>0</v>
      </c>
      <c r="N50" s="158">
        <f t="shared" si="17"/>
        <v>400</v>
      </c>
      <c r="P50" s="360">
        <f t="shared" si="2"/>
        <v>400</v>
      </c>
      <c r="Q50" s="374"/>
      <c r="R50" s="146">
        <f aca="true" t="shared" si="18" ref="R50:R113">P50+Q50</f>
        <v>400</v>
      </c>
    </row>
    <row r="51" spans="1:18" ht="12.75">
      <c r="A51" s="160"/>
      <c r="B51" s="160">
        <v>75414</v>
      </c>
      <c r="C51" s="166"/>
      <c r="D51" s="167" t="s">
        <v>47</v>
      </c>
      <c r="E51" s="164">
        <f>SUM(E52)</f>
        <v>2500</v>
      </c>
      <c r="F51" s="164">
        <f>SUM(F52)</f>
        <v>400</v>
      </c>
      <c r="G51" s="159">
        <v>0</v>
      </c>
      <c r="H51" s="164">
        <f t="shared" si="17"/>
        <v>400</v>
      </c>
      <c r="I51" s="164">
        <f t="shared" si="17"/>
        <v>0</v>
      </c>
      <c r="J51" s="164">
        <f t="shared" si="17"/>
        <v>400</v>
      </c>
      <c r="K51" s="164">
        <f t="shared" si="17"/>
        <v>0</v>
      </c>
      <c r="L51" s="164">
        <f t="shared" si="17"/>
        <v>400</v>
      </c>
      <c r="N51" s="146">
        <f>L51+M51</f>
        <v>400</v>
      </c>
      <c r="P51" s="146">
        <f t="shared" si="2"/>
        <v>400</v>
      </c>
      <c r="R51" s="146">
        <f t="shared" si="18"/>
        <v>400</v>
      </c>
    </row>
    <row r="52" spans="1:18" ht="48">
      <c r="A52" s="160"/>
      <c r="B52" s="160"/>
      <c r="C52" s="166" t="s">
        <v>36</v>
      </c>
      <c r="D52" s="167" t="s">
        <v>48</v>
      </c>
      <c r="E52" s="164">
        <v>2500</v>
      </c>
      <c r="F52" s="181">
        <v>400</v>
      </c>
      <c r="G52" s="159">
        <v>0</v>
      </c>
      <c r="H52" s="181">
        <v>400</v>
      </c>
      <c r="I52" s="178"/>
      <c r="J52" s="179">
        <f>H52+I52</f>
        <v>400</v>
      </c>
      <c r="L52" s="146">
        <f>J52+K52</f>
        <v>400</v>
      </c>
      <c r="P52" s="146">
        <f t="shared" si="2"/>
        <v>0</v>
      </c>
      <c r="R52" s="146">
        <f t="shared" si="18"/>
        <v>0</v>
      </c>
    </row>
    <row r="53" spans="1:18" ht="36">
      <c r="A53" s="183">
        <v>756</v>
      </c>
      <c r="B53" s="155"/>
      <c r="C53" s="172"/>
      <c r="D53" s="173" t="s">
        <v>49</v>
      </c>
      <c r="E53" s="158">
        <f aca="true" t="shared" si="19" ref="E53:N53">SUM(E54+E57+E66+E78+E82)</f>
        <v>2941496</v>
      </c>
      <c r="F53" s="184">
        <f t="shared" si="19"/>
        <v>3340439</v>
      </c>
      <c r="G53" s="184">
        <f t="shared" si="19"/>
        <v>10331</v>
      </c>
      <c r="H53" s="184">
        <f t="shared" si="19"/>
        <v>3350770</v>
      </c>
      <c r="I53" s="184">
        <f t="shared" si="19"/>
        <v>0</v>
      </c>
      <c r="J53" s="184">
        <f t="shared" si="19"/>
        <v>3350770</v>
      </c>
      <c r="K53" s="184">
        <f t="shared" si="19"/>
        <v>0</v>
      </c>
      <c r="L53" s="184">
        <f t="shared" si="19"/>
        <v>3350770</v>
      </c>
      <c r="M53" s="184">
        <f t="shared" si="19"/>
        <v>10790</v>
      </c>
      <c r="N53" s="184">
        <f t="shared" si="19"/>
        <v>3361560</v>
      </c>
      <c r="P53" s="360">
        <f t="shared" si="2"/>
        <v>3361560</v>
      </c>
      <c r="Q53" s="374"/>
      <c r="R53" s="146">
        <f t="shared" si="18"/>
        <v>3361560</v>
      </c>
    </row>
    <row r="54" spans="1:18" ht="12.75">
      <c r="A54" s="160"/>
      <c r="B54" s="185">
        <v>75601</v>
      </c>
      <c r="C54" s="166"/>
      <c r="D54" s="185" t="s">
        <v>50</v>
      </c>
      <c r="E54" s="164">
        <f>SUM(E55:E56)</f>
        <v>5050</v>
      </c>
      <c r="F54" s="164">
        <f>SUM(F55:F56)</f>
        <v>5050</v>
      </c>
      <c r="G54" s="159"/>
      <c r="H54" s="164">
        <f aca="true" t="shared" si="20" ref="H54:N54">SUM(H55:H56)</f>
        <v>5050</v>
      </c>
      <c r="I54" s="164">
        <f t="shared" si="20"/>
        <v>0</v>
      </c>
      <c r="J54" s="164">
        <f t="shared" si="20"/>
        <v>5050</v>
      </c>
      <c r="K54" s="164">
        <f t="shared" si="20"/>
        <v>0</v>
      </c>
      <c r="L54" s="164">
        <f t="shared" si="20"/>
        <v>5050</v>
      </c>
      <c r="M54" s="164">
        <f t="shared" si="20"/>
        <v>0</v>
      </c>
      <c r="N54" s="164">
        <f t="shared" si="20"/>
        <v>5050</v>
      </c>
      <c r="P54" s="146">
        <f t="shared" si="2"/>
        <v>5050</v>
      </c>
      <c r="R54" s="146">
        <f t="shared" si="18"/>
        <v>5050</v>
      </c>
    </row>
    <row r="55" spans="1:18" ht="24">
      <c r="A55" s="160"/>
      <c r="B55" s="160"/>
      <c r="C55" s="166" t="s">
        <v>51</v>
      </c>
      <c r="D55" s="167" t="s">
        <v>52</v>
      </c>
      <c r="E55" s="164">
        <v>5000</v>
      </c>
      <c r="F55" s="181">
        <v>5000</v>
      </c>
      <c r="G55" s="159"/>
      <c r="H55" s="181">
        <v>5000</v>
      </c>
      <c r="I55" s="178"/>
      <c r="J55" s="179">
        <f>H55+I55</f>
        <v>5000</v>
      </c>
      <c r="L55" s="146">
        <f>J55+K55</f>
        <v>5000</v>
      </c>
      <c r="N55" s="146">
        <f>L55+M55</f>
        <v>5000</v>
      </c>
      <c r="P55" s="146">
        <f t="shared" si="2"/>
        <v>5000</v>
      </c>
      <c r="R55" s="146">
        <f t="shared" si="18"/>
        <v>5000</v>
      </c>
    </row>
    <row r="56" spans="1:18" ht="24">
      <c r="A56" s="160"/>
      <c r="B56" s="160"/>
      <c r="C56" s="166" t="s">
        <v>53</v>
      </c>
      <c r="D56" s="167" t="s">
        <v>54</v>
      </c>
      <c r="E56" s="164">
        <v>50</v>
      </c>
      <c r="F56" s="181">
        <v>50</v>
      </c>
      <c r="G56" s="159"/>
      <c r="H56" s="181">
        <v>50</v>
      </c>
      <c r="I56" s="178"/>
      <c r="J56" s="179">
        <f>H56+I56</f>
        <v>50</v>
      </c>
      <c r="L56" s="146">
        <f>J56+K56</f>
        <v>50</v>
      </c>
      <c r="N56" s="146">
        <f>L56+M56</f>
        <v>50</v>
      </c>
      <c r="P56" s="146">
        <f t="shared" si="2"/>
        <v>50</v>
      </c>
      <c r="R56" s="146">
        <f t="shared" si="18"/>
        <v>50</v>
      </c>
    </row>
    <row r="57" spans="1:18" ht="36">
      <c r="A57" s="160"/>
      <c r="B57" s="185">
        <v>75615</v>
      </c>
      <c r="C57" s="166"/>
      <c r="D57" s="167" t="s">
        <v>55</v>
      </c>
      <c r="E57" s="164">
        <f>SUM(E58:E65)</f>
        <v>737417</v>
      </c>
      <c r="F57" s="181">
        <f>SUM(F58:F65)</f>
        <v>765460</v>
      </c>
      <c r="G57" s="159"/>
      <c r="H57" s="181">
        <f aca="true" t="shared" si="21" ref="H57:N57">SUM(H58:H65)</f>
        <v>765460</v>
      </c>
      <c r="I57" s="181">
        <f t="shared" si="21"/>
        <v>0</v>
      </c>
      <c r="J57" s="181">
        <f t="shared" si="21"/>
        <v>765460</v>
      </c>
      <c r="K57" s="181">
        <f t="shared" si="21"/>
        <v>0</v>
      </c>
      <c r="L57" s="181">
        <f t="shared" si="21"/>
        <v>765460</v>
      </c>
      <c r="M57" s="181">
        <f t="shared" si="21"/>
        <v>680</v>
      </c>
      <c r="N57" s="181">
        <f t="shared" si="21"/>
        <v>766140</v>
      </c>
      <c r="P57" s="146">
        <f t="shared" si="2"/>
        <v>766140</v>
      </c>
      <c r="R57" s="146">
        <f t="shared" si="18"/>
        <v>766140</v>
      </c>
    </row>
    <row r="58" spans="1:18" ht="12.75">
      <c r="A58" s="160"/>
      <c r="B58" s="160"/>
      <c r="C58" s="166" t="s">
        <v>56</v>
      </c>
      <c r="D58" s="167" t="s">
        <v>57</v>
      </c>
      <c r="E58" s="164">
        <v>550000</v>
      </c>
      <c r="F58" s="164">
        <v>568000</v>
      </c>
      <c r="G58" s="159"/>
      <c r="H58" s="164">
        <v>568000</v>
      </c>
      <c r="I58" s="178"/>
      <c r="J58" s="179">
        <f>H58+I58</f>
        <v>568000</v>
      </c>
      <c r="L58" s="146">
        <f>J58+K58</f>
        <v>568000</v>
      </c>
      <c r="N58" s="146">
        <f>L58+M58</f>
        <v>568000</v>
      </c>
      <c r="P58" s="146">
        <f t="shared" si="2"/>
        <v>568000</v>
      </c>
      <c r="R58" s="146">
        <f t="shared" si="18"/>
        <v>568000</v>
      </c>
    </row>
    <row r="59" spans="1:18" ht="12.75">
      <c r="A59" s="160"/>
      <c r="B59" s="160"/>
      <c r="C59" s="166" t="s">
        <v>58</v>
      </c>
      <c r="D59" s="167" t="s">
        <v>59</v>
      </c>
      <c r="E59" s="164">
        <v>140000</v>
      </c>
      <c r="F59" s="164">
        <v>150000</v>
      </c>
      <c r="G59" s="159"/>
      <c r="H59" s="164">
        <v>150000</v>
      </c>
      <c r="I59" s="178"/>
      <c r="J59" s="179">
        <f aca="true" t="shared" si="22" ref="J59:J65">H59+I59</f>
        <v>150000</v>
      </c>
      <c r="L59" s="146">
        <f aca="true" t="shared" si="23" ref="L59:L65">J59+K59</f>
        <v>150000</v>
      </c>
      <c r="N59" s="146">
        <f aca="true" t="shared" si="24" ref="N59:N65">L59+M59</f>
        <v>150000</v>
      </c>
      <c r="P59" s="146">
        <f t="shared" si="2"/>
        <v>150000</v>
      </c>
      <c r="R59" s="146">
        <f t="shared" si="18"/>
        <v>150000</v>
      </c>
    </row>
    <row r="60" spans="1:18" ht="12.75">
      <c r="A60" s="160"/>
      <c r="B60" s="160"/>
      <c r="C60" s="166" t="s">
        <v>60</v>
      </c>
      <c r="D60" s="167" t="s">
        <v>61</v>
      </c>
      <c r="E60" s="164">
        <v>1555</v>
      </c>
      <c r="F60" s="164">
        <v>1660</v>
      </c>
      <c r="G60" s="159"/>
      <c r="H60" s="164">
        <v>1660</v>
      </c>
      <c r="I60" s="178"/>
      <c r="J60" s="179">
        <f t="shared" si="22"/>
        <v>1660</v>
      </c>
      <c r="L60" s="146">
        <f t="shared" si="23"/>
        <v>1660</v>
      </c>
      <c r="M60">
        <v>300</v>
      </c>
      <c r="N60" s="146">
        <f t="shared" si="24"/>
        <v>1960</v>
      </c>
      <c r="P60" s="146">
        <f t="shared" si="2"/>
        <v>1960</v>
      </c>
      <c r="R60" s="146">
        <f t="shared" si="18"/>
        <v>1960</v>
      </c>
    </row>
    <row r="61" spans="1:18" ht="12.75">
      <c r="A61" s="160"/>
      <c r="B61" s="160"/>
      <c r="C61" s="166" t="s">
        <v>62</v>
      </c>
      <c r="D61" s="167" t="s">
        <v>63</v>
      </c>
      <c r="E61" s="164">
        <v>15720</v>
      </c>
      <c r="F61" s="164">
        <v>16220</v>
      </c>
      <c r="G61" s="159"/>
      <c r="H61" s="164">
        <v>16220</v>
      </c>
      <c r="I61" s="178"/>
      <c r="J61" s="179">
        <f t="shared" si="22"/>
        <v>16220</v>
      </c>
      <c r="L61" s="146">
        <f t="shared" si="23"/>
        <v>16220</v>
      </c>
      <c r="N61" s="146">
        <f t="shared" si="24"/>
        <v>16220</v>
      </c>
      <c r="P61" s="146">
        <f t="shared" si="2"/>
        <v>16220</v>
      </c>
      <c r="R61" s="146">
        <f t="shared" si="18"/>
        <v>16220</v>
      </c>
    </row>
    <row r="62" spans="1:18" ht="12.75">
      <c r="A62" s="160"/>
      <c r="B62" s="160"/>
      <c r="C62" s="166" t="s">
        <v>64</v>
      </c>
      <c r="D62" s="167" t="s">
        <v>65</v>
      </c>
      <c r="E62" s="164">
        <v>26842</v>
      </c>
      <c r="F62" s="164">
        <v>27000</v>
      </c>
      <c r="G62" s="159"/>
      <c r="H62" s="164">
        <v>27000</v>
      </c>
      <c r="I62" s="178"/>
      <c r="J62" s="179">
        <f t="shared" si="22"/>
        <v>27000</v>
      </c>
      <c r="L62" s="146">
        <f t="shared" si="23"/>
        <v>27000</v>
      </c>
      <c r="N62" s="146">
        <f t="shared" si="24"/>
        <v>27000</v>
      </c>
      <c r="P62" s="146">
        <f t="shared" si="2"/>
        <v>27000</v>
      </c>
      <c r="R62" s="146">
        <f t="shared" si="18"/>
        <v>27000</v>
      </c>
    </row>
    <row r="63" spans="1:18" ht="12.75">
      <c r="A63" s="160"/>
      <c r="B63" s="160"/>
      <c r="C63" s="166" t="s">
        <v>66</v>
      </c>
      <c r="D63" s="167" t="s">
        <v>67</v>
      </c>
      <c r="E63" s="164">
        <v>800</v>
      </c>
      <c r="F63" s="164">
        <v>0</v>
      </c>
      <c r="G63" s="159"/>
      <c r="H63" s="164">
        <v>0</v>
      </c>
      <c r="I63" s="178"/>
      <c r="J63" s="179">
        <f t="shared" si="22"/>
        <v>0</v>
      </c>
      <c r="L63" s="146">
        <f t="shared" si="23"/>
        <v>0</v>
      </c>
      <c r="M63">
        <v>800</v>
      </c>
      <c r="N63" s="146">
        <f t="shared" si="24"/>
        <v>800</v>
      </c>
      <c r="P63" s="146">
        <f t="shared" si="2"/>
        <v>800</v>
      </c>
      <c r="R63" s="146">
        <f t="shared" si="18"/>
        <v>800</v>
      </c>
    </row>
    <row r="64" spans="1:18" ht="12.75">
      <c r="A64" s="160"/>
      <c r="B64" s="160"/>
      <c r="C64" s="166" t="s">
        <v>26</v>
      </c>
      <c r="D64" s="167" t="s">
        <v>27</v>
      </c>
      <c r="E64" s="164">
        <v>500</v>
      </c>
      <c r="F64" s="164">
        <v>520</v>
      </c>
      <c r="G64" s="159"/>
      <c r="H64" s="164">
        <v>520</v>
      </c>
      <c r="I64" s="178"/>
      <c r="J64" s="179">
        <f t="shared" si="22"/>
        <v>520</v>
      </c>
      <c r="L64" s="146">
        <f t="shared" si="23"/>
        <v>520</v>
      </c>
      <c r="M64">
        <v>-420</v>
      </c>
      <c r="N64" s="146">
        <f t="shared" si="24"/>
        <v>100</v>
      </c>
      <c r="P64" s="146">
        <f t="shared" si="2"/>
        <v>100</v>
      </c>
      <c r="R64" s="146">
        <f t="shared" si="18"/>
        <v>100</v>
      </c>
    </row>
    <row r="65" spans="1:18" ht="24">
      <c r="A65" s="160"/>
      <c r="B65" s="160"/>
      <c r="C65" s="166" t="s">
        <v>53</v>
      </c>
      <c r="D65" s="167" t="s">
        <v>54</v>
      </c>
      <c r="E65" s="164">
        <v>2000</v>
      </c>
      <c r="F65" s="164">
        <v>2060</v>
      </c>
      <c r="G65" s="159"/>
      <c r="H65" s="164">
        <v>2060</v>
      </c>
      <c r="I65" s="178"/>
      <c r="J65" s="179">
        <f t="shared" si="22"/>
        <v>2060</v>
      </c>
      <c r="L65" s="146">
        <f t="shared" si="23"/>
        <v>2060</v>
      </c>
      <c r="N65" s="146">
        <f t="shared" si="24"/>
        <v>2060</v>
      </c>
      <c r="P65" s="146">
        <f t="shared" si="2"/>
        <v>2060</v>
      </c>
      <c r="R65" s="146">
        <f t="shared" si="18"/>
        <v>2060</v>
      </c>
    </row>
    <row r="66" spans="1:18" ht="48">
      <c r="A66" s="160"/>
      <c r="B66" s="185">
        <v>75616</v>
      </c>
      <c r="C66" s="166"/>
      <c r="D66" s="167" t="s">
        <v>68</v>
      </c>
      <c r="E66" s="164">
        <f>SUM(E67:E77)</f>
        <v>876205</v>
      </c>
      <c r="F66" s="181">
        <f>SUM(F67:F77)</f>
        <v>923887</v>
      </c>
      <c r="G66" s="159"/>
      <c r="H66" s="181">
        <f aca="true" t="shared" si="25" ref="H66:N66">SUM(H67:H77)</f>
        <v>923887</v>
      </c>
      <c r="I66" s="181">
        <f t="shared" si="25"/>
        <v>0</v>
      </c>
      <c r="J66" s="181">
        <f t="shared" si="25"/>
        <v>923887</v>
      </c>
      <c r="K66" s="181">
        <f t="shared" si="25"/>
        <v>0</v>
      </c>
      <c r="L66" s="181">
        <f t="shared" si="25"/>
        <v>923887</v>
      </c>
      <c r="M66" s="181">
        <f t="shared" si="25"/>
        <v>10110</v>
      </c>
      <c r="N66" s="181">
        <f t="shared" si="25"/>
        <v>933997</v>
      </c>
      <c r="P66" s="146">
        <f t="shared" si="2"/>
        <v>933997</v>
      </c>
      <c r="R66" s="146">
        <f t="shared" si="18"/>
        <v>933997</v>
      </c>
    </row>
    <row r="67" spans="1:18" ht="12.75">
      <c r="A67" s="160"/>
      <c r="B67" s="160"/>
      <c r="C67" s="166" t="s">
        <v>56</v>
      </c>
      <c r="D67" s="167" t="s">
        <v>57</v>
      </c>
      <c r="E67" s="164">
        <v>350000</v>
      </c>
      <c r="F67" s="164">
        <v>361200</v>
      </c>
      <c r="G67" s="159"/>
      <c r="H67" s="164">
        <v>361200</v>
      </c>
      <c r="I67" s="178"/>
      <c r="J67" s="179">
        <f>H67+I67</f>
        <v>361200</v>
      </c>
      <c r="L67" s="146">
        <f>J67+K67</f>
        <v>361200</v>
      </c>
      <c r="N67" s="146">
        <f>L67+M67</f>
        <v>361200</v>
      </c>
      <c r="P67" s="146">
        <f t="shared" si="2"/>
        <v>361200</v>
      </c>
      <c r="R67" s="146">
        <f t="shared" si="18"/>
        <v>361200</v>
      </c>
    </row>
    <row r="68" spans="1:18" ht="12.75">
      <c r="A68" s="160"/>
      <c r="B68" s="160"/>
      <c r="C68" s="166" t="s">
        <v>58</v>
      </c>
      <c r="D68" s="167" t="s">
        <v>59</v>
      </c>
      <c r="E68" s="164">
        <v>460000</v>
      </c>
      <c r="F68" s="164">
        <v>492100</v>
      </c>
      <c r="G68" s="159"/>
      <c r="H68" s="164">
        <v>492100</v>
      </c>
      <c r="I68" s="178"/>
      <c r="J68" s="179">
        <f aca="true" t="shared" si="26" ref="J68:J77">H68+I68</f>
        <v>492100</v>
      </c>
      <c r="L68" s="146">
        <f aca="true" t="shared" si="27" ref="L68:L77">J68+K68</f>
        <v>492100</v>
      </c>
      <c r="N68" s="146">
        <f aca="true" t="shared" si="28" ref="N68:N77">L68+M68</f>
        <v>492100</v>
      </c>
      <c r="P68" s="146">
        <f t="shared" si="2"/>
        <v>492100</v>
      </c>
      <c r="R68" s="146">
        <f t="shared" si="18"/>
        <v>492100</v>
      </c>
    </row>
    <row r="69" spans="1:18" ht="12.75">
      <c r="A69" s="160"/>
      <c r="B69" s="160"/>
      <c r="C69" s="166" t="s">
        <v>60</v>
      </c>
      <c r="D69" s="167" t="s">
        <v>61</v>
      </c>
      <c r="E69" s="164">
        <v>25</v>
      </c>
      <c r="F69" s="164">
        <v>27</v>
      </c>
      <c r="G69" s="159"/>
      <c r="H69" s="164">
        <v>27</v>
      </c>
      <c r="I69" s="178"/>
      <c r="J69" s="179">
        <f t="shared" si="26"/>
        <v>27</v>
      </c>
      <c r="L69" s="146">
        <f t="shared" si="27"/>
        <v>27</v>
      </c>
      <c r="M69">
        <v>110</v>
      </c>
      <c r="N69" s="146">
        <f t="shared" si="28"/>
        <v>137</v>
      </c>
      <c r="P69" s="146">
        <f t="shared" si="2"/>
        <v>137</v>
      </c>
      <c r="R69" s="146">
        <f t="shared" si="18"/>
        <v>137</v>
      </c>
    </row>
    <row r="70" spans="1:18" ht="12.75">
      <c r="A70" s="160"/>
      <c r="B70" s="160"/>
      <c r="C70" s="166" t="s">
        <v>62</v>
      </c>
      <c r="D70" s="167" t="s">
        <v>63</v>
      </c>
      <c r="E70" s="164">
        <v>36280</v>
      </c>
      <c r="F70" s="164">
        <v>40000</v>
      </c>
      <c r="G70" s="159"/>
      <c r="H70" s="164">
        <v>40000</v>
      </c>
      <c r="I70" s="178"/>
      <c r="J70" s="179">
        <f t="shared" si="26"/>
        <v>40000</v>
      </c>
      <c r="L70" s="146">
        <f t="shared" si="27"/>
        <v>40000</v>
      </c>
      <c r="M70">
        <v>10000</v>
      </c>
      <c r="N70" s="146">
        <f t="shared" si="28"/>
        <v>50000</v>
      </c>
      <c r="P70" s="146">
        <f t="shared" si="2"/>
        <v>50000</v>
      </c>
      <c r="R70" s="146">
        <f t="shared" si="18"/>
        <v>50000</v>
      </c>
    </row>
    <row r="71" spans="1:18" ht="12.75">
      <c r="A71" s="160"/>
      <c r="B71" s="160"/>
      <c r="C71" s="166" t="s">
        <v>69</v>
      </c>
      <c r="D71" s="167" t="s">
        <v>70</v>
      </c>
      <c r="E71" s="164">
        <v>1000</v>
      </c>
      <c r="F71" s="164">
        <v>1000</v>
      </c>
      <c r="G71" s="159"/>
      <c r="H71" s="164">
        <v>1000</v>
      </c>
      <c r="I71" s="178"/>
      <c r="J71" s="179">
        <f t="shared" si="26"/>
        <v>1000</v>
      </c>
      <c r="L71" s="146">
        <f t="shared" si="27"/>
        <v>1000</v>
      </c>
      <c r="N71" s="146">
        <f t="shared" si="28"/>
        <v>1000</v>
      </c>
      <c r="P71" s="146">
        <f t="shared" si="2"/>
        <v>1000</v>
      </c>
      <c r="R71" s="146">
        <f t="shared" si="18"/>
        <v>1000</v>
      </c>
    </row>
    <row r="72" spans="1:18" ht="12.75">
      <c r="A72" s="160"/>
      <c r="B72" s="160"/>
      <c r="C72" s="166" t="s">
        <v>71</v>
      </c>
      <c r="D72" s="167" t="s">
        <v>72</v>
      </c>
      <c r="E72" s="164">
        <v>100</v>
      </c>
      <c r="F72" s="164">
        <v>100</v>
      </c>
      <c r="G72" s="159"/>
      <c r="H72" s="164">
        <v>100</v>
      </c>
      <c r="I72" s="178"/>
      <c r="J72" s="179">
        <f t="shared" si="26"/>
        <v>100</v>
      </c>
      <c r="L72" s="146">
        <f t="shared" si="27"/>
        <v>100</v>
      </c>
      <c r="N72" s="146">
        <f t="shared" si="28"/>
        <v>100</v>
      </c>
      <c r="P72" s="146">
        <f t="shared" si="2"/>
        <v>100</v>
      </c>
      <c r="R72" s="146">
        <f t="shared" si="18"/>
        <v>100</v>
      </c>
    </row>
    <row r="73" spans="1:18" ht="12.75">
      <c r="A73" s="160"/>
      <c r="B73" s="160"/>
      <c r="C73" s="166" t="s">
        <v>73</v>
      </c>
      <c r="D73" s="167" t="s">
        <v>74</v>
      </c>
      <c r="E73" s="164">
        <v>500</v>
      </c>
      <c r="F73" s="164">
        <v>300</v>
      </c>
      <c r="G73" s="159"/>
      <c r="H73" s="164">
        <v>300</v>
      </c>
      <c r="I73" s="178"/>
      <c r="J73" s="179">
        <f t="shared" si="26"/>
        <v>300</v>
      </c>
      <c r="L73" s="146">
        <f t="shared" si="27"/>
        <v>300</v>
      </c>
      <c r="N73" s="146">
        <f t="shared" si="28"/>
        <v>300</v>
      </c>
      <c r="P73" s="146">
        <f t="shared" si="2"/>
        <v>300</v>
      </c>
      <c r="R73" s="146">
        <f t="shared" si="18"/>
        <v>300</v>
      </c>
    </row>
    <row r="74" spans="1:18" ht="24">
      <c r="A74" s="160"/>
      <c r="B74" s="160"/>
      <c r="C74" s="166" t="s">
        <v>75</v>
      </c>
      <c r="D74" s="167" t="s">
        <v>76</v>
      </c>
      <c r="E74" s="164">
        <v>800</v>
      </c>
      <c r="F74" s="164">
        <v>830</v>
      </c>
      <c r="G74" s="159"/>
      <c r="H74" s="164">
        <v>830</v>
      </c>
      <c r="I74" s="178"/>
      <c r="J74" s="179">
        <f t="shared" si="26"/>
        <v>830</v>
      </c>
      <c r="L74" s="146">
        <f t="shared" si="27"/>
        <v>830</v>
      </c>
      <c r="N74" s="146">
        <f t="shared" si="28"/>
        <v>830</v>
      </c>
      <c r="P74" s="146">
        <f t="shared" si="2"/>
        <v>830</v>
      </c>
      <c r="R74" s="146">
        <f t="shared" si="18"/>
        <v>830</v>
      </c>
    </row>
    <row r="75" spans="1:18" ht="12.75">
      <c r="A75" s="160"/>
      <c r="B75" s="160"/>
      <c r="C75" s="166" t="s">
        <v>64</v>
      </c>
      <c r="D75" s="167" t="s">
        <v>65</v>
      </c>
      <c r="E75" s="164">
        <v>20000</v>
      </c>
      <c r="F75" s="164">
        <v>20600</v>
      </c>
      <c r="G75" s="159"/>
      <c r="H75" s="164">
        <v>20600</v>
      </c>
      <c r="I75" s="178"/>
      <c r="J75" s="179">
        <f t="shared" si="26"/>
        <v>20600</v>
      </c>
      <c r="L75" s="146">
        <f t="shared" si="27"/>
        <v>20600</v>
      </c>
      <c r="N75" s="146">
        <f t="shared" si="28"/>
        <v>20600</v>
      </c>
      <c r="P75" s="146">
        <f t="shared" si="2"/>
        <v>20600</v>
      </c>
      <c r="R75" s="146">
        <f t="shared" si="18"/>
        <v>20600</v>
      </c>
    </row>
    <row r="76" spans="1:18" ht="12.75">
      <c r="A76" s="160"/>
      <c r="B76" s="160"/>
      <c r="C76" s="166" t="s">
        <v>26</v>
      </c>
      <c r="D76" s="167" t="s">
        <v>27</v>
      </c>
      <c r="E76" s="164">
        <v>1500</v>
      </c>
      <c r="F76" s="164">
        <v>1550</v>
      </c>
      <c r="G76" s="159"/>
      <c r="H76" s="164">
        <v>1550</v>
      </c>
      <c r="I76" s="178"/>
      <c r="J76" s="179">
        <f t="shared" si="26"/>
        <v>1550</v>
      </c>
      <c r="L76" s="146">
        <f t="shared" si="27"/>
        <v>1550</v>
      </c>
      <c r="N76" s="146">
        <f t="shared" si="28"/>
        <v>1550</v>
      </c>
      <c r="P76" s="146">
        <f t="shared" si="2"/>
        <v>1550</v>
      </c>
      <c r="R76" s="146">
        <f t="shared" si="18"/>
        <v>1550</v>
      </c>
    </row>
    <row r="77" spans="1:18" ht="24">
      <c r="A77" s="160"/>
      <c r="B77" s="160"/>
      <c r="C77" s="166" t="s">
        <v>53</v>
      </c>
      <c r="D77" s="167" t="s">
        <v>54</v>
      </c>
      <c r="E77" s="164">
        <v>6000</v>
      </c>
      <c r="F77" s="164">
        <v>6180</v>
      </c>
      <c r="G77" s="159"/>
      <c r="H77" s="164">
        <v>6180</v>
      </c>
      <c r="I77" s="178"/>
      <c r="J77" s="179">
        <f t="shared" si="26"/>
        <v>6180</v>
      </c>
      <c r="L77" s="146">
        <f t="shared" si="27"/>
        <v>6180</v>
      </c>
      <c r="N77" s="146">
        <f t="shared" si="28"/>
        <v>6180</v>
      </c>
      <c r="P77" s="146">
        <f t="shared" si="2"/>
        <v>6180</v>
      </c>
      <c r="R77" s="146">
        <f t="shared" si="18"/>
        <v>6180</v>
      </c>
    </row>
    <row r="78" spans="1:18" ht="24">
      <c r="A78" s="160"/>
      <c r="B78" s="185">
        <v>75618</v>
      </c>
      <c r="C78" s="166"/>
      <c r="D78" s="167" t="s">
        <v>77</v>
      </c>
      <c r="E78" s="164">
        <f>SUM(E79:E81)</f>
        <v>107690</v>
      </c>
      <c r="F78" s="164">
        <f>SUM(F79:F81)</f>
        <v>102355</v>
      </c>
      <c r="G78" s="159"/>
      <c r="H78" s="164">
        <f aca="true" t="shared" si="29" ref="H78:N78">SUM(H79:H81)</f>
        <v>102355</v>
      </c>
      <c r="I78" s="164">
        <f t="shared" si="29"/>
        <v>0</v>
      </c>
      <c r="J78" s="164">
        <f t="shared" si="29"/>
        <v>102355</v>
      </c>
      <c r="K78" s="164">
        <f t="shared" si="29"/>
        <v>0</v>
      </c>
      <c r="L78" s="164">
        <f t="shared" si="29"/>
        <v>102355</v>
      </c>
      <c r="M78" s="164">
        <f t="shared" si="29"/>
        <v>0</v>
      </c>
      <c r="N78" s="164">
        <f t="shared" si="29"/>
        <v>102355</v>
      </c>
      <c r="P78" s="146">
        <f t="shared" si="2"/>
        <v>102355</v>
      </c>
      <c r="R78" s="146">
        <f t="shared" si="18"/>
        <v>102355</v>
      </c>
    </row>
    <row r="79" spans="1:18" ht="12.75">
      <c r="A79" s="160"/>
      <c r="B79" s="160"/>
      <c r="C79" s="166" t="s">
        <v>78</v>
      </c>
      <c r="D79" s="167" t="s">
        <v>79</v>
      </c>
      <c r="E79" s="164">
        <v>12000</v>
      </c>
      <c r="F79" s="164">
        <v>12300</v>
      </c>
      <c r="G79" s="159"/>
      <c r="H79" s="164">
        <v>12300</v>
      </c>
      <c r="I79" s="178"/>
      <c r="J79" s="179">
        <f>H79+I79</f>
        <v>12300</v>
      </c>
      <c r="L79" s="146">
        <f>J79+K79</f>
        <v>12300</v>
      </c>
      <c r="N79" s="146">
        <f>L79+M79</f>
        <v>12300</v>
      </c>
      <c r="P79" s="146">
        <f t="shared" si="2"/>
        <v>12300</v>
      </c>
      <c r="R79" s="146">
        <f t="shared" si="18"/>
        <v>12300</v>
      </c>
    </row>
    <row r="80" spans="1:18" ht="12.75">
      <c r="A80" s="160"/>
      <c r="B80" s="160"/>
      <c r="C80" s="166" t="s">
        <v>80</v>
      </c>
      <c r="D80" s="167" t="s">
        <v>81</v>
      </c>
      <c r="E80" s="181">
        <v>89490</v>
      </c>
      <c r="F80" s="181">
        <v>84200</v>
      </c>
      <c r="G80" s="159"/>
      <c r="H80" s="181">
        <v>84200</v>
      </c>
      <c r="I80" s="178"/>
      <c r="J80" s="179">
        <f>H80+I80</f>
        <v>84200</v>
      </c>
      <c r="L80" s="146">
        <f>J80+K80</f>
        <v>84200</v>
      </c>
      <c r="N80" s="146">
        <f>L80+M80</f>
        <v>84200</v>
      </c>
      <c r="P80" s="146">
        <f t="shared" si="2"/>
        <v>84200</v>
      </c>
      <c r="R80" s="146">
        <f t="shared" si="18"/>
        <v>84200</v>
      </c>
    </row>
    <row r="81" spans="1:18" ht="36">
      <c r="A81" s="160"/>
      <c r="B81" s="160"/>
      <c r="C81" s="166" t="s">
        <v>82</v>
      </c>
      <c r="D81" s="167" t="s">
        <v>83</v>
      </c>
      <c r="E81" s="164">
        <v>6200</v>
      </c>
      <c r="F81" s="164">
        <v>5855</v>
      </c>
      <c r="G81" s="159"/>
      <c r="H81" s="164">
        <v>5855</v>
      </c>
      <c r="I81" s="178"/>
      <c r="J81" s="179">
        <f>H81+I81</f>
        <v>5855</v>
      </c>
      <c r="L81" s="146">
        <f>J81+K81</f>
        <v>5855</v>
      </c>
      <c r="N81" s="146">
        <f>L81+M81</f>
        <v>5855</v>
      </c>
      <c r="P81" s="146">
        <f>N81+O81</f>
        <v>5855</v>
      </c>
      <c r="R81" s="146">
        <f t="shared" si="18"/>
        <v>5855</v>
      </c>
    </row>
    <row r="82" spans="1:18" ht="24">
      <c r="A82" s="160"/>
      <c r="B82" s="185">
        <v>75621</v>
      </c>
      <c r="C82" s="166"/>
      <c r="D82" s="167" t="s">
        <v>84</v>
      </c>
      <c r="E82" s="164">
        <f aca="true" t="shared" si="30" ref="E82:N82">SUM(E83+E84)</f>
        <v>1215134</v>
      </c>
      <c r="F82" s="164">
        <f t="shared" si="30"/>
        <v>1543687</v>
      </c>
      <c r="G82" s="164">
        <f t="shared" si="30"/>
        <v>10331</v>
      </c>
      <c r="H82" s="164">
        <f t="shared" si="30"/>
        <v>1554018</v>
      </c>
      <c r="I82" s="164">
        <f t="shared" si="30"/>
        <v>0</v>
      </c>
      <c r="J82" s="164">
        <f t="shared" si="30"/>
        <v>1554018</v>
      </c>
      <c r="K82" s="164">
        <f t="shared" si="30"/>
        <v>0</v>
      </c>
      <c r="L82" s="164">
        <f t="shared" si="30"/>
        <v>1554018</v>
      </c>
      <c r="M82" s="164">
        <f t="shared" si="30"/>
        <v>0</v>
      </c>
      <c r="N82" s="164">
        <f t="shared" si="30"/>
        <v>1554018</v>
      </c>
      <c r="P82" s="146">
        <f>N82+O82</f>
        <v>1554018</v>
      </c>
      <c r="R82" s="146">
        <f t="shared" si="18"/>
        <v>1554018</v>
      </c>
    </row>
    <row r="83" spans="1:18" ht="12.75">
      <c r="A83" s="160"/>
      <c r="B83" s="185"/>
      <c r="C83" s="166" t="s">
        <v>85</v>
      </c>
      <c r="D83" s="167" t="s">
        <v>86</v>
      </c>
      <c r="E83" s="164">
        <v>1215034</v>
      </c>
      <c r="F83" s="164">
        <v>1542687</v>
      </c>
      <c r="G83" s="177">
        <v>10331</v>
      </c>
      <c r="H83" s="177">
        <f>SUM(F83+G83)</f>
        <v>1553018</v>
      </c>
      <c r="I83" s="178"/>
      <c r="J83" s="189">
        <f>H83+I83</f>
        <v>1553018</v>
      </c>
      <c r="L83" s="146">
        <f>J83+K83</f>
        <v>1553018</v>
      </c>
      <c r="N83" s="146">
        <f>L83+M83</f>
        <v>1553018</v>
      </c>
      <c r="P83" s="146">
        <f>N83+O83</f>
        <v>1553018</v>
      </c>
      <c r="R83" s="146">
        <f t="shared" si="18"/>
        <v>1553018</v>
      </c>
    </row>
    <row r="84" spans="1:18" ht="12.75">
      <c r="A84" s="160"/>
      <c r="B84" s="185"/>
      <c r="C84" s="166" t="s">
        <v>87</v>
      </c>
      <c r="D84" s="167" t="s">
        <v>88</v>
      </c>
      <c r="E84" s="164">
        <v>100</v>
      </c>
      <c r="F84" s="164">
        <v>1000</v>
      </c>
      <c r="G84" s="164">
        <v>0</v>
      </c>
      <c r="H84" s="164">
        <v>1000</v>
      </c>
      <c r="I84" s="178"/>
      <c r="J84" s="189">
        <f>H84+I84</f>
        <v>1000</v>
      </c>
      <c r="L84" s="146">
        <f>J84+K84</f>
        <v>1000</v>
      </c>
      <c r="N84" s="146">
        <f>L84+M84</f>
        <v>1000</v>
      </c>
      <c r="P84" s="146">
        <f>N84+O84</f>
        <v>1000</v>
      </c>
      <c r="R84" s="146">
        <f t="shared" si="18"/>
        <v>1000</v>
      </c>
    </row>
    <row r="85" spans="1:18" ht="12.75">
      <c r="A85" s="155">
        <v>758</v>
      </c>
      <c r="B85" s="183"/>
      <c r="C85" s="172"/>
      <c r="D85" s="173" t="s">
        <v>89</v>
      </c>
      <c r="E85" s="158" t="e">
        <f>SUM(E86+#REF!+E88+E90)</f>
        <v>#REF!</v>
      </c>
      <c r="F85" s="158">
        <f aca="true" t="shared" si="31" ref="F85:K85">SUM(F86+F88+F90+F93)</f>
        <v>5087055</v>
      </c>
      <c r="G85" s="158">
        <f t="shared" si="31"/>
        <v>349799</v>
      </c>
      <c r="H85" s="158">
        <f t="shared" si="31"/>
        <v>5436854</v>
      </c>
      <c r="I85" s="158">
        <f t="shared" si="31"/>
        <v>0</v>
      </c>
      <c r="J85" s="158">
        <f t="shared" si="31"/>
        <v>5436854</v>
      </c>
      <c r="K85" s="158">
        <f t="shared" si="31"/>
        <v>0</v>
      </c>
      <c r="L85" s="158">
        <f>SUM(L86+L88+L90+L93)</f>
        <v>5436854</v>
      </c>
      <c r="M85" s="158">
        <f>SUM(M86+M88+M90+M93)</f>
        <v>362861</v>
      </c>
      <c r="N85" s="158">
        <f>SUM(N86+N88+N90+N93)</f>
        <v>5799715</v>
      </c>
      <c r="O85" s="158">
        <f>SUM(O86+O88+O90+O93)</f>
        <v>64119</v>
      </c>
      <c r="P85" s="158">
        <f>SUM(P86+P88+P90+P93)</f>
        <v>5863834</v>
      </c>
      <c r="Q85" s="479">
        <f>Q86+Q88+Q90+Q93</f>
        <v>6670</v>
      </c>
      <c r="R85" s="146">
        <f t="shared" si="18"/>
        <v>5870504</v>
      </c>
    </row>
    <row r="86" spans="1:18" ht="24">
      <c r="A86" s="160"/>
      <c r="B86" s="185">
        <v>75801</v>
      </c>
      <c r="C86" s="166"/>
      <c r="D86" s="167" t="s">
        <v>90</v>
      </c>
      <c r="E86" s="164">
        <f aca="true" t="shared" si="32" ref="E86:N86">SUM(E87)</f>
        <v>3827883</v>
      </c>
      <c r="F86" s="164">
        <f t="shared" si="32"/>
        <v>4555356</v>
      </c>
      <c r="G86" s="164">
        <f t="shared" si="32"/>
        <v>349799</v>
      </c>
      <c r="H86" s="164">
        <f t="shared" si="32"/>
        <v>4905155</v>
      </c>
      <c r="I86" s="164">
        <f t="shared" si="32"/>
        <v>0</v>
      </c>
      <c r="J86" s="164">
        <f t="shared" si="32"/>
        <v>4905155</v>
      </c>
      <c r="K86" s="164">
        <f t="shared" si="32"/>
        <v>0</v>
      </c>
      <c r="L86" s="164">
        <f t="shared" si="32"/>
        <v>4905155</v>
      </c>
      <c r="M86" s="164">
        <f t="shared" si="32"/>
        <v>0</v>
      </c>
      <c r="N86" s="164">
        <f t="shared" si="32"/>
        <v>4905155</v>
      </c>
      <c r="P86" s="146">
        <f>N86</f>
        <v>4905155</v>
      </c>
      <c r="R86" s="146">
        <f t="shared" si="18"/>
        <v>4905155</v>
      </c>
    </row>
    <row r="87" spans="1:18" ht="12.75">
      <c r="A87" s="160"/>
      <c r="B87" s="185"/>
      <c r="C87" s="166" t="s">
        <v>91</v>
      </c>
      <c r="D87" s="167" t="s">
        <v>92</v>
      </c>
      <c r="E87" s="164">
        <v>3827883</v>
      </c>
      <c r="F87" s="164">
        <v>4555356</v>
      </c>
      <c r="G87" s="159">
        <v>349799</v>
      </c>
      <c r="H87" s="177">
        <f>SUM(F87+G87)</f>
        <v>4905155</v>
      </c>
      <c r="I87" s="178"/>
      <c r="J87" s="179">
        <f>H87+I87</f>
        <v>4905155</v>
      </c>
      <c r="L87" s="146">
        <f>J87+K87</f>
        <v>4905155</v>
      </c>
      <c r="N87" s="146">
        <f>L87+M87</f>
        <v>4905155</v>
      </c>
      <c r="P87" s="146">
        <f>N87</f>
        <v>4905155</v>
      </c>
      <c r="R87" s="146">
        <f t="shared" si="18"/>
        <v>4905155</v>
      </c>
    </row>
    <row r="88" spans="1:18" ht="12.75">
      <c r="A88" s="160"/>
      <c r="B88" s="185">
        <v>75807</v>
      </c>
      <c r="C88" s="166"/>
      <c r="D88" s="167" t="s">
        <v>93</v>
      </c>
      <c r="E88" s="164">
        <f>SUM(E89)</f>
        <v>558929</v>
      </c>
      <c r="F88" s="164">
        <f>SUM(F89)</f>
        <v>495409</v>
      </c>
      <c r="G88" s="159">
        <v>0</v>
      </c>
      <c r="H88" s="164">
        <f aca="true" t="shared" si="33" ref="H88:N88">SUM(H89)</f>
        <v>495409</v>
      </c>
      <c r="I88" s="164">
        <f t="shared" si="33"/>
        <v>0</v>
      </c>
      <c r="J88" s="164">
        <f t="shared" si="33"/>
        <v>495409</v>
      </c>
      <c r="K88" s="164">
        <f t="shared" si="33"/>
        <v>0</v>
      </c>
      <c r="L88" s="164">
        <f t="shared" si="33"/>
        <v>495409</v>
      </c>
      <c r="M88" s="164">
        <f t="shared" si="33"/>
        <v>0</v>
      </c>
      <c r="N88" s="164">
        <f t="shared" si="33"/>
        <v>495409</v>
      </c>
      <c r="P88" s="146">
        <f>N88</f>
        <v>495409</v>
      </c>
      <c r="R88" s="146">
        <f t="shared" si="18"/>
        <v>495409</v>
      </c>
    </row>
    <row r="89" spans="1:18" ht="12.75">
      <c r="A89" s="160"/>
      <c r="B89" s="160"/>
      <c r="C89" s="166" t="s">
        <v>91</v>
      </c>
      <c r="D89" s="167" t="s">
        <v>92</v>
      </c>
      <c r="E89" s="164">
        <v>558929</v>
      </c>
      <c r="F89" s="164">
        <v>495409</v>
      </c>
      <c r="G89" s="159">
        <v>0</v>
      </c>
      <c r="H89" s="164">
        <v>495409</v>
      </c>
      <c r="I89" s="178"/>
      <c r="J89" s="179">
        <f>H89+I89</f>
        <v>495409</v>
      </c>
      <c r="L89" s="146">
        <f>J89+K89</f>
        <v>495409</v>
      </c>
      <c r="N89" s="146">
        <f>L89+M89</f>
        <v>495409</v>
      </c>
      <c r="P89" s="146">
        <f>N89</f>
        <v>495409</v>
      </c>
      <c r="R89" s="146">
        <f t="shared" si="18"/>
        <v>495409</v>
      </c>
    </row>
    <row r="90" spans="1:18" ht="12.75">
      <c r="A90" s="160"/>
      <c r="B90" s="160">
        <v>75814</v>
      </c>
      <c r="C90" s="166"/>
      <c r="D90" s="167" t="s">
        <v>94</v>
      </c>
      <c r="E90" s="164">
        <f>SUM(E91:E92)</f>
        <v>177718</v>
      </c>
      <c r="F90" s="164">
        <f>SUM(F91:F92)</f>
        <v>10100</v>
      </c>
      <c r="G90" s="159">
        <v>0</v>
      </c>
      <c r="H90" s="164">
        <f>SUM(H91:H92)</f>
        <v>10100</v>
      </c>
      <c r="I90" s="164"/>
      <c r="J90" s="164">
        <f>SUM(J91:J92)</f>
        <v>10100</v>
      </c>
      <c r="K90" s="164">
        <f>SUM(K91:K92)</f>
        <v>0</v>
      </c>
      <c r="L90" s="164">
        <f>SUM(L91:L92)</f>
        <v>10100</v>
      </c>
      <c r="M90" s="164">
        <f>SUM(M91:M92)</f>
        <v>362861</v>
      </c>
      <c r="N90" s="164">
        <f>SUM(N91:N92)</f>
        <v>372961</v>
      </c>
      <c r="O90" s="316">
        <f>O91+O92</f>
        <v>64119</v>
      </c>
      <c r="P90" s="354">
        <f>P91+P92</f>
        <v>437080</v>
      </c>
      <c r="Q90">
        <f>Q91+Q92</f>
        <v>6670</v>
      </c>
      <c r="R90" s="146">
        <f t="shared" si="18"/>
        <v>443750</v>
      </c>
    </row>
    <row r="91" spans="1:18" ht="12.75">
      <c r="A91" s="160"/>
      <c r="B91" s="160"/>
      <c r="C91" s="166" t="s">
        <v>32</v>
      </c>
      <c r="D91" s="167" t="s">
        <v>33</v>
      </c>
      <c r="E91" s="164">
        <v>42000</v>
      </c>
      <c r="F91" s="164">
        <v>10000</v>
      </c>
      <c r="G91" s="159">
        <v>0</v>
      </c>
      <c r="H91" s="164">
        <v>10000</v>
      </c>
      <c r="I91" s="178"/>
      <c r="J91" s="189">
        <f>H91+I91</f>
        <v>10000</v>
      </c>
      <c r="L91" s="146">
        <f>J91+K91</f>
        <v>10000</v>
      </c>
      <c r="M91">
        <v>20000</v>
      </c>
      <c r="N91" s="146">
        <f>L91+M91</f>
        <v>30000</v>
      </c>
      <c r="O91" s="146">
        <v>13000</v>
      </c>
      <c r="P91" s="146">
        <f>N91+O91</f>
        <v>43000</v>
      </c>
      <c r="Q91">
        <v>6670</v>
      </c>
      <c r="R91" s="146">
        <f t="shared" si="18"/>
        <v>49670</v>
      </c>
    </row>
    <row r="92" spans="1:18" ht="12.75">
      <c r="A92" s="160"/>
      <c r="B92" s="160"/>
      <c r="C92" s="166" t="s">
        <v>95</v>
      </c>
      <c r="D92" s="167" t="s">
        <v>96</v>
      </c>
      <c r="E92" s="164">
        <v>135718</v>
      </c>
      <c r="F92" s="164">
        <v>100</v>
      </c>
      <c r="G92" s="159">
        <v>0</v>
      </c>
      <c r="H92" s="164">
        <v>100</v>
      </c>
      <c r="I92" s="189"/>
      <c r="J92" s="189">
        <f>H92+I92</f>
        <v>100</v>
      </c>
      <c r="L92" s="146">
        <f>J92+K92</f>
        <v>100</v>
      </c>
      <c r="M92" s="146">
        <v>342861</v>
      </c>
      <c r="N92" s="146">
        <f>L92+M92</f>
        <v>342961</v>
      </c>
      <c r="O92">
        <v>51119</v>
      </c>
      <c r="P92" s="146">
        <f>N92+O92</f>
        <v>394080</v>
      </c>
      <c r="R92" s="146">
        <f t="shared" si="18"/>
        <v>394080</v>
      </c>
    </row>
    <row r="93" spans="1:18" ht="12.75">
      <c r="A93" s="160"/>
      <c r="B93" s="160">
        <v>75831</v>
      </c>
      <c r="C93" s="166"/>
      <c r="D93" s="167" t="s">
        <v>97</v>
      </c>
      <c r="E93" s="164">
        <v>0</v>
      </c>
      <c r="F93" s="164">
        <f>SUM(F94)</f>
        <v>26190</v>
      </c>
      <c r="G93" s="159">
        <v>0</v>
      </c>
      <c r="H93" s="164">
        <f aca="true" t="shared" si="34" ref="H93:N93">SUM(H94)</f>
        <v>26190</v>
      </c>
      <c r="I93" s="164">
        <f t="shared" si="34"/>
        <v>0</v>
      </c>
      <c r="J93" s="164">
        <f t="shared" si="34"/>
        <v>26190</v>
      </c>
      <c r="K93" s="164">
        <f t="shared" si="34"/>
        <v>0</v>
      </c>
      <c r="L93" s="164">
        <f t="shared" si="34"/>
        <v>26190</v>
      </c>
      <c r="M93" s="164">
        <f t="shared" si="34"/>
        <v>0</v>
      </c>
      <c r="N93" s="164">
        <f t="shared" si="34"/>
        <v>26190</v>
      </c>
      <c r="P93" s="472">
        <f>P94</f>
        <v>26190</v>
      </c>
      <c r="R93" s="146">
        <f t="shared" si="18"/>
        <v>26190</v>
      </c>
    </row>
    <row r="94" spans="1:18" ht="12.75">
      <c r="A94" s="160"/>
      <c r="B94" s="160"/>
      <c r="C94" s="166" t="s">
        <v>91</v>
      </c>
      <c r="D94" s="167" t="s">
        <v>92</v>
      </c>
      <c r="E94" s="164">
        <v>0</v>
      </c>
      <c r="F94" s="164">
        <v>26190</v>
      </c>
      <c r="G94" s="159">
        <v>0</v>
      </c>
      <c r="H94" s="164">
        <v>26190</v>
      </c>
      <c r="I94" s="178"/>
      <c r="J94" s="179">
        <f>H94+I94</f>
        <v>26190</v>
      </c>
      <c r="L94" s="146">
        <f>J94+K94</f>
        <v>26190</v>
      </c>
      <c r="N94" s="146">
        <f>L94+M94</f>
        <v>26190</v>
      </c>
      <c r="P94" s="146">
        <f>N94+O94</f>
        <v>26190</v>
      </c>
      <c r="R94" s="146">
        <f t="shared" si="18"/>
        <v>26190</v>
      </c>
    </row>
    <row r="95" spans="1:18" ht="12.75">
      <c r="A95" s="155">
        <v>801</v>
      </c>
      <c r="B95" s="155"/>
      <c r="C95" s="172"/>
      <c r="D95" s="173" t="s">
        <v>98</v>
      </c>
      <c r="E95" s="158" t="e">
        <f>SUM(E96+E103+#REF!+#REF!)</f>
        <v>#REF!</v>
      </c>
      <c r="F95" s="158">
        <f>SUM(F96+F103)</f>
        <v>210543</v>
      </c>
      <c r="G95" s="159">
        <v>0</v>
      </c>
      <c r="H95" s="158">
        <f aca="true" t="shared" si="35" ref="H95:N95">SUM(H96+H103)</f>
        <v>210543</v>
      </c>
      <c r="I95" s="158">
        <f t="shared" si="35"/>
        <v>0</v>
      </c>
      <c r="J95" s="158">
        <f t="shared" si="35"/>
        <v>210543</v>
      </c>
      <c r="K95" s="158">
        <f t="shared" si="35"/>
        <v>0</v>
      </c>
      <c r="L95" s="158">
        <f t="shared" si="35"/>
        <v>210543</v>
      </c>
      <c r="M95" s="158">
        <f t="shared" si="35"/>
        <v>6686</v>
      </c>
      <c r="N95" s="158">
        <f t="shared" si="35"/>
        <v>217229</v>
      </c>
      <c r="O95" s="158">
        <f>O96+O103+O107</f>
        <v>9665</v>
      </c>
      <c r="P95" s="158">
        <f>P96+P103+P107</f>
        <v>226894</v>
      </c>
      <c r="R95" s="146">
        <f t="shared" si="18"/>
        <v>226894</v>
      </c>
    </row>
    <row r="96" spans="1:18" ht="12.75">
      <c r="A96" s="160"/>
      <c r="B96" s="160">
        <v>80101</v>
      </c>
      <c r="C96" s="166"/>
      <c r="D96" s="167" t="s">
        <v>99</v>
      </c>
      <c r="E96" s="164">
        <f>SUM(E98:E102)</f>
        <v>53680</v>
      </c>
      <c r="F96" s="164">
        <f>SUM(F98:F102)</f>
        <v>55268</v>
      </c>
      <c r="G96" s="159">
        <v>0</v>
      </c>
      <c r="H96" s="164">
        <f>SUM(H98:H102)</f>
        <v>55268</v>
      </c>
      <c r="I96" s="164">
        <f>SUM(I98:I102)</f>
        <v>0</v>
      </c>
      <c r="J96" s="164">
        <f>SUM(J98:J102)</f>
        <v>55268</v>
      </c>
      <c r="K96" s="164">
        <f>SUM(K98:K102)</f>
        <v>0</v>
      </c>
      <c r="L96" s="164">
        <f>SUM(L98:L102)</f>
        <v>55268</v>
      </c>
      <c r="M96" s="316">
        <f>SUM(M97:M102)</f>
        <v>6686</v>
      </c>
      <c r="N96" s="146">
        <f>SUM(N97:N102)</f>
        <v>61954</v>
      </c>
      <c r="O96" s="146">
        <f>SUM(O97:O102)</f>
        <v>545</v>
      </c>
      <c r="P96" s="146">
        <f>SUM(P97:P102)</f>
        <v>62499</v>
      </c>
      <c r="R96" s="146">
        <f t="shared" si="18"/>
        <v>62499</v>
      </c>
    </row>
    <row r="97" spans="1:18" ht="12.75">
      <c r="A97" s="160"/>
      <c r="B97" s="160"/>
      <c r="C97" s="166" t="s">
        <v>41</v>
      </c>
      <c r="D97" s="167" t="s">
        <v>42</v>
      </c>
      <c r="E97" s="164"/>
      <c r="F97" s="164"/>
      <c r="G97" s="159"/>
      <c r="H97" s="164"/>
      <c r="I97" s="164"/>
      <c r="J97" s="164"/>
      <c r="K97" s="81"/>
      <c r="L97" s="81"/>
      <c r="M97">
        <v>3500</v>
      </c>
      <c r="N97" s="146">
        <f aca="true" t="shared" si="36" ref="N97:N102">L97+M97</f>
        <v>3500</v>
      </c>
      <c r="P97" s="146">
        <f aca="true" t="shared" si="37" ref="P97:P102">N97+O97</f>
        <v>3500</v>
      </c>
      <c r="R97" s="146">
        <f t="shared" si="18"/>
        <v>3500</v>
      </c>
    </row>
    <row r="98" spans="1:18" ht="12.75">
      <c r="A98" s="160"/>
      <c r="B98" s="160"/>
      <c r="C98" s="166" t="s">
        <v>32</v>
      </c>
      <c r="D98" s="167" t="s">
        <v>33</v>
      </c>
      <c r="E98" s="164">
        <v>3150</v>
      </c>
      <c r="F98" s="164">
        <v>6000</v>
      </c>
      <c r="G98" s="159">
        <v>0</v>
      </c>
      <c r="H98" s="164">
        <v>6000</v>
      </c>
      <c r="I98" s="178"/>
      <c r="J98" s="179">
        <f>H98+I98</f>
        <v>6000</v>
      </c>
      <c r="L98" s="146">
        <f>J98+K98</f>
        <v>6000</v>
      </c>
      <c r="N98" s="146">
        <f t="shared" si="36"/>
        <v>6000</v>
      </c>
      <c r="P98" s="146">
        <f t="shared" si="37"/>
        <v>6000</v>
      </c>
      <c r="R98" s="146">
        <f t="shared" si="18"/>
        <v>6000</v>
      </c>
    </row>
    <row r="99" spans="1:18" ht="12.75">
      <c r="A99" s="160"/>
      <c r="B99" s="160"/>
      <c r="C99" s="166" t="s">
        <v>95</v>
      </c>
      <c r="D99" s="167" t="s">
        <v>96</v>
      </c>
      <c r="E99" s="164">
        <v>700</v>
      </c>
      <c r="F99" s="164">
        <v>550</v>
      </c>
      <c r="G99" s="159">
        <v>0</v>
      </c>
      <c r="H99" s="164">
        <v>550</v>
      </c>
      <c r="I99" s="178"/>
      <c r="J99" s="179">
        <f>H99+I99</f>
        <v>550</v>
      </c>
      <c r="L99" s="146">
        <f>J99+K99</f>
        <v>550</v>
      </c>
      <c r="M99">
        <v>1000</v>
      </c>
      <c r="N99" s="146">
        <f t="shared" si="36"/>
        <v>1550</v>
      </c>
      <c r="P99" s="146">
        <f t="shared" si="37"/>
        <v>1550</v>
      </c>
      <c r="R99" s="146">
        <f t="shared" si="18"/>
        <v>1550</v>
      </c>
    </row>
    <row r="100" spans="1:18" ht="27.75" customHeight="1">
      <c r="A100" s="160"/>
      <c r="B100" s="160"/>
      <c r="C100" s="166" t="s">
        <v>100</v>
      </c>
      <c r="D100" s="167" t="s">
        <v>107</v>
      </c>
      <c r="E100" s="164"/>
      <c r="F100" s="164"/>
      <c r="G100" s="159"/>
      <c r="H100" s="164"/>
      <c r="I100" s="178"/>
      <c r="J100" s="179"/>
      <c r="L100" s="146"/>
      <c r="M100">
        <v>2186</v>
      </c>
      <c r="N100" s="146">
        <f t="shared" si="36"/>
        <v>2186</v>
      </c>
      <c r="O100">
        <v>546</v>
      </c>
      <c r="P100" s="146">
        <f t="shared" si="37"/>
        <v>2732</v>
      </c>
      <c r="R100" s="146">
        <f t="shared" si="18"/>
        <v>2732</v>
      </c>
    </row>
    <row r="101" spans="1:18" ht="36">
      <c r="A101" s="160"/>
      <c r="B101" s="160"/>
      <c r="C101" s="166" t="s">
        <v>300</v>
      </c>
      <c r="D101" s="167" t="s">
        <v>301</v>
      </c>
      <c r="E101" s="164"/>
      <c r="F101" s="164"/>
      <c r="G101" s="159">
        <v>48718</v>
      </c>
      <c r="H101" s="164">
        <f>F101+G101</f>
        <v>48718</v>
      </c>
      <c r="I101" s="189"/>
      <c r="J101" s="189">
        <f>H101+I101</f>
        <v>48718</v>
      </c>
      <c r="L101" s="146">
        <f>J101+K101</f>
        <v>48718</v>
      </c>
      <c r="N101" s="146">
        <f t="shared" si="36"/>
        <v>48718</v>
      </c>
      <c r="O101">
        <v>-1</v>
      </c>
      <c r="P101" s="146">
        <f t="shared" si="37"/>
        <v>48717</v>
      </c>
      <c r="R101" s="146">
        <f t="shared" si="18"/>
        <v>48717</v>
      </c>
    </row>
    <row r="102" spans="1:18" ht="50.25" customHeight="1">
      <c r="A102" s="160"/>
      <c r="B102" s="160"/>
      <c r="C102" s="166" t="s">
        <v>265</v>
      </c>
      <c r="D102" s="167" t="s">
        <v>266</v>
      </c>
      <c r="E102" s="164">
        <v>49830</v>
      </c>
      <c r="F102" s="164">
        <v>48718</v>
      </c>
      <c r="G102" s="159">
        <v>-48718</v>
      </c>
      <c r="H102" s="164">
        <f>F102+G102</f>
        <v>0</v>
      </c>
      <c r="I102" s="190"/>
      <c r="J102" s="189">
        <f>H102+I102</f>
        <v>0</v>
      </c>
      <c r="L102" s="146">
        <f>J102+K102</f>
        <v>0</v>
      </c>
      <c r="N102" s="146">
        <f t="shared" si="36"/>
        <v>0</v>
      </c>
      <c r="P102" s="146">
        <f t="shared" si="37"/>
        <v>0</v>
      </c>
      <c r="R102" s="146">
        <f t="shared" si="18"/>
        <v>0</v>
      </c>
    </row>
    <row r="103" spans="1:18" ht="12.75">
      <c r="A103" s="160"/>
      <c r="B103" s="160">
        <v>80104</v>
      </c>
      <c r="C103" s="166"/>
      <c r="D103" s="167" t="s">
        <v>101</v>
      </c>
      <c r="E103" s="164">
        <f>SUM(E104:E106)</f>
        <v>114750</v>
      </c>
      <c r="F103" s="164">
        <f>SUM(F104:F106)</f>
        <v>155275</v>
      </c>
      <c r="G103" s="159">
        <v>0</v>
      </c>
      <c r="H103" s="164">
        <f aca="true" t="shared" si="38" ref="H103:N103">SUM(H104:H106)</f>
        <v>155275</v>
      </c>
      <c r="I103" s="164">
        <f t="shared" si="38"/>
        <v>0</v>
      </c>
      <c r="J103" s="164">
        <f t="shared" si="38"/>
        <v>155275</v>
      </c>
      <c r="K103" s="164">
        <f t="shared" si="38"/>
        <v>0</v>
      </c>
      <c r="L103" s="164">
        <f t="shared" si="38"/>
        <v>155275</v>
      </c>
      <c r="M103" s="164">
        <f t="shared" si="38"/>
        <v>0</v>
      </c>
      <c r="N103" s="164">
        <f t="shared" si="38"/>
        <v>155275</v>
      </c>
      <c r="P103" s="146">
        <f>SUM(P104:P106)</f>
        <v>155275</v>
      </c>
      <c r="R103" s="146">
        <f t="shared" si="18"/>
        <v>155275</v>
      </c>
    </row>
    <row r="104" spans="1:18" ht="12.75">
      <c r="A104" s="160"/>
      <c r="B104" s="160"/>
      <c r="C104" s="166" t="s">
        <v>41</v>
      </c>
      <c r="D104" s="167" t="s">
        <v>42</v>
      </c>
      <c r="E104" s="164">
        <v>113400</v>
      </c>
      <c r="F104" s="164">
        <v>153125</v>
      </c>
      <c r="G104" s="159">
        <v>0</v>
      </c>
      <c r="H104" s="164">
        <v>153125</v>
      </c>
      <c r="I104" s="178"/>
      <c r="J104" s="179">
        <f>H104+I104</f>
        <v>153125</v>
      </c>
      <c r="L104" s="146">
        <f>J104+K104</f>
        <v>153125</v>
      </c>
      <c r="N104" s="146">
        <f>L104+M104</f>
        <v>153125</v>
      </c>
      <c r="P104" s="146">
        <f aca="true" t="shared" si="39" ref="P104:P109">N104+O104</f>
        <v>153125</v>
      </c>
      <c r="R104" s="146">
        <f t="shared" si="18"/>
        <v>153125</v>
      </c>
    </row>
    <row r="105" spans="1:18" ht="12.75">
      <c r="A105" s="160"/>
      <c r="B105" s="160"/>
      <c r="C105" s="166" t="s">
        <v>32</v>
      </c>
      <c r="D105" s="167" t="s">
        <v>33</v>
      </c>
      <c r="E105" s="164">
        <v>1200</v>
      </c>
      <c r="F105" s="164">
        <v>2000</v>
      </c>
      <c r="G105" s="159">
        <v>0</v>
      </c>
      <c r="H105" s="164">
        <v>2000</v>
      </c>
      <c r="I105" s="178"/>
      <c r="J105" s="179">
        <f>H105+I105</f>
        <v>2000</v>
      </c>
      <c r="L105" s="146">
        <f>J105+K105</f>
        <v>2000</v>
      </c>
      <c r="N105" s="146">
        <f>L105+M105</f>
        <v>2000</v>
      </c>
      <c r="P105" s="146">
        <f t="shared" si="39"/>
        <v>2000</v>
      </c>
      <c r="R105" s="146">
        <f t="shared" si="18"/>
        <v>2000</v>
      </c>
    </row>
    <row r="106" spans="1:18" ht="12.75">
      <c r="A106" s="160"/>
      <c r="B106" s="160"/>
      <c r="C106" s="166" t="s">
        <v>95</v>
      </c>
      <c r="D106" s="167" t="s">
        <v>96</v>
      </c>
      <c r="E106" s="164">
        <v>150</v>
      </c>
      <c r="F106" s="164">
        <v>150</v>
      </c>
      <c r="G106" s="159">
        <v>0</v>
      </c>
      <c r="H106" s="164">
        <v>150</v>
      </c>
      <c r="I106" s="178"/>
      <c r="J106" s="179">
        <f>H106+I106</f>
        <v>150</v>
      </c>
      <c r="L106" s="146">
        <f>J106+K106</f>
        <v>150</v>
      </c>
      <c r="N106" s="146">
        <f>L106+M106</f>
        <v>150</v>
      </c>
      <c r="P106" s="146">
        <f t="shared" si="39"/>
        <v>150</v>
      </c>
      <c r="R106" s="146">
        <f t="shared" si="18"/>
        <v>150</v>
      </c>
    </row>
    <row r="107" spans="1:18" ht="12.75">
      <c r="A107" s="160"/>
      <c r="B107" s="160">
        <v>80195</v>
      </c>
      <c r="C107" s="166"/>
      <c r="D107" s="167"/>
      <c r="E107" s="164"/>
      <c r="F107" s="164"/>
      <c r="G107" s="159"/>
      <c r="H107" s="164"/>
      <c r="I107" s="178"/>
      <c r="J107" s="179"/>
      <c r="L107" s="146"/>
      <c r="N107" s="146"/>
      <c r="O107">
        <v>9120</v>
      </c>
      <c r="P107" s="146">
        <f t="shared" si="39"/>
        <v>9120</v>
      </c>
      <c r="R107" s="146">
        <f t="shared" si="18"/>
        <v>9120</v>
      </c>
    </row>
    <row r="108" spans="1:18" ht="12.75">
      <c r="A108" s="160"/>
      <c r="B108" s="160"/>
      <c r="C108" s="166" t="s">
        <v>100</v>
      </c>
      <c r="D108" s="167"/>
      <c r="E108" s="164"/>
      <c r="F108" s="164"/>
      <c r="G108" s="159"/>
      <c r="H108" s="164"/>
      <c r="I108" s="178"/>
      <c r="J108" s="179"/>
      <c r="L108" s="146"/>
      <c r="N108" s="146"/>
      <c r="O108">
        <v>9120</v>
      </c>
      <c r="P108" s="146">
        <f t="shared" si="39"/>
        <v>9120</v>
      </c>
      <c r="R108" s="146">
        <f t="shared" si="18"/>
        <v>9120</v>
      </c>
    </row>
    <row r="109" spans="1:18" ht="12.75">
      <c r="A109" s="155">
        <v>852</v>
      </c>
      <c r="B109" s="155"/>
      <c r="C109" s="172"/>
      <c r="D109" s="173" t="s">
        <v>103</v>
      </c>
      <c r="E109" s="158" t="e">
        <f>SUM(E111+E113+E115+#REF!+E119+#REF!+#REF!)</f>
        <v>#REF!</v>
      </c>
      <c r="F109" s="158">
        <f>SUM(F111+F113+F115+F119)</f>
        <v>817365</v>
      </c>
      <c r="G109" s="159">
        <v>0</v>
      </c>
      <c r="H109" s="158">
        <f>SUM(H111+H113+H115+H119)</f>
        <v>817365</v>
      </c>
      <c r="I109" s="158">
        <f aca="true" t="shared" si="40" ref="I109:N109">SUM(I111+I113+I115+I119+I123)</f>
        <v>10014</v>
      </c>
      <c r="J109" s="158">
        <f t="shared" si="40"/>
        <v>827379</v>
      </c>
      <c r="K109" s="158">
        <f t="shared" si="40"/>
        <v>0</v>
      </c>
      <c r="L109" s="158">
        <f t="shared" si="40"/>
        <v>827379</v>
      </c>
      <c r="M109" s="158">
        <f t="shared" si="40"/>
        <v>46700</v>
      </c>
      <c r="N109" s="158">
        <f t="shared" si="40"/>
        <v>874079</v>
      </c>
      <c r="P109" s="146">
        <f t="shared" si="39"/>
        <v>874079</v>
      </c>
      <c r="Q109" s="146">
        <f>Q115+Q123</f>
        <v>27469</v>
      </c>
      <c r="R109" s="146">
        <f t="shared" si="18"/>
        <v>901548</v>
      </c>
    </row>
    <row r="110" spans="1:18" ht="12.75" hidden="1">
      <c r="A110" s="155"/>
      <c r="B110" s="155"/>
      <c r="C110" s="172"/>
      <c r="D110" s="173"/>
      <c r="E110" s="158"/>
      <c r="F110" s="158"/>
      <c r="G110" s="159"/>
      <c r="H110" s="158"/>
      <c r="I110" s="178"/>
      <c r="J110" s="178"/>
      <c r="P110" s="146">
        <f aca="true" t="shared" si="41" ref="P110:P140">N110+O110</f>
        <v>0</v>
      </c>
      <c r="R110" s="146">
        <f t="shared" si="18"/>
        <v>0</v>
      </c>
    </row>
    <row r="111" spans="1:18" ht="24">
      <c r="A111" s="160"/>
      <c r="B111" s="185">
        <v>85212</v>
      </c>
      <c r="C111" s="166"/>
      <c r="D111" s="167" t="s">
        <v>104</v>
      </c>
      <c r="E111" s="164" t="e">
        <f>SUM(E112+#REF!)</f>
        <v>#REF!</v>
      </c>
      <c r="F111" s="164">
        <f>SUM(F112)</f>
        <v>716000</v>
      </c>
      <c r="G111" s="159">
        <v>0</v>
      </c>
      <c r="H111" s="164">
        <f aca="true" t="shared" si="42" ref="H111:N111">SUM(H112)</f>
        <v>716000</v>
      </c>
      <c r="I111" s="164">
        <f t="shared" si="42"/>
        <v>0</v>
      </c>
      <c r="J111" s="164">
        <f t="shared" si="42"/>
        <v>716000</v>
      </c>
      <c r="K111" s="164">
        <f t="shared" si="42"/>
        <v>0</v>
      </c>
      <c r="L111" s="164">
        <f t="shared" si="42"/>
        <v>716000</v>
      </c>
      <c r="M111" s="164">
        <f t="shared" si="42"/>
        <v>0</v>
      </c>
      <c r="N111" s="164">
        <f t="shared" si="42"/>
        <v>716000</v>
      </c>
      <c r="P111" s="146">
        <f t="shared" si="41"/>
        <v>716000</v>
      </c>
      <c r="R111" s="146">
        <f t="shared" si="18"/>
        <v>716000</v>
      </c>
    </row>
    <row r="112" spans="1:18" ht="42" customHeight="1">
      <c r="A112" s="160"/>
      <c r="B112" s="185"/>
      <c r="C112" s="166" t="s">
        <v>36</v>
      </c>
      <c r="D112" s="167" t="s">
        <v>37</v>
      </c>
      <c r="E112" s="164">
        <v>357346</v>
      </c>
      <c r="F112" s="181">
        <v>716000</v>
      </c>
      <c r="G112" s="159">
        <v>0</v>
      </c>
      <c r="H112" s="181">
        <v>716000</v>
      </c>
      <c r="I112" s="178"/>
      <c r="J112" s="179">
        <f>H112+I112</f>
        <v>716000</v>
      </c>
      <c r="L112" s="146">
        <f>J112+K112</f>
        <v>716000</v>
      </c>
      <c r="M112" s="146">
        <v>0</v>
      </c>
      <c r="N112" s="146">
        <f>L112+M112</f>
        <v>716000</v>
      </c>
      <c r="P112" s="146">
        <f t="shared" si="41"/>
        <v>716000</v>
      </c>
      <c r="R112" s="146">
        <f t="shared" si="18"/>
        <v>716000</v>
      </c>
    </row>
    <row r="113" spans="1:18" ht="36">
      <c r="A113" s="160"/>
      <c r="B113" s="185">
        <v>85213</v>
      </c>
      <c r="C113" s="166"/>
      <c r="D113" s="167" t="s">
        <v>105</v>
      </c>
      <c r="E113" s="164">
        <f>SUM(E114)</f>
        <v>6900</v>
      </c>
      <c r="F113" s="181">
        <f>SUM(F114)</f>
        <v>6500</v>
      </c>
      <c r="G113" s="159">
        <v>0</v>
      </c>
      <c r="H113" s="181">
        <f aca="true" t="shared" si="43" ref="H113:N113">SUM(H114)</f>
        <v>6500</v>
      </c>
      <c r="I113" s="181">
        <f t="shared" si="43"/>
        <v>0</v>
      </c>
      <c r="J113" s="181">
        <f t="shared" si="43"/>
        <v>6500</v>
      </c>
      <c r="K113" s="181">
        <f t="shared" si="43"/>
        <v>0</v>
      </c>
      <c r="L113" s="181">
        <f t="shared" si="43"/>
        <v>6500</v>
      </c>
      <c r="M113" s="181">
        <f t="shared" si="43"/>
        <v>0</v>
      </c>
      <c r="N113" s="181">
        <f t="shared" si="43"/>
        <v>6500</v>
      </c>
      <c r="P113" s="146">
        <f t="shared" si="41"/>
        <v>6500</v>
      </c>
      <c r="R113" s="146">
        <f t="shared" si="18"/>
        <v>6500</v>
      </c>
    </row>
    <row r="114" spans="1:18" ht="39.75" customHeight="1">
      <c r="A114" s="160"/>
      <c r="B114" s="160"/>
      <c r="C114" s="166" t="s">
        <v>36</v>
      </c>
      <c r="D114" s="167" t="s">
        <v>37</v>
      </c>
      <c r="E114" s="164">
        <v>6900</v>
      </c>
      <c r="F114" s="181">
        <v>6500</v>
      </c>
      <c r="G114" s="159">
        <v>0</v>
      </c>
      <c r="H114" s="181">
        <v>6500</v>
      </c>
      <c r="I114" s="178"/>
      <c r="J114" s="179">
        <f>H114+I114</f>
        <v>6500</v>
      </c>
      <c r="L114" s="146">
        <f>J114+K114</f>
        <v>6500</v>
      </c>
      <c r="M114" s="146">
        <v>0</v>
      </c>
      <c r="N114" s="146">
        <f>L114+M114</f>
        <v>6500</v>
      </c>
      <c r="P114" s="146">
        <f t="shared" si="41"/>
        <v>6500</v>
      </c>
      <c r="R114" s="146">
        <f aca="true" t="shared" si="44" ref="R114:R122">P114+Q114</f>
        <v>6500</v>
      </c>
    </row>
    <row r="115" spans="1:18" ht="24">
      <c r="A115" s="160"/>
      <c r="B115" s="185">
        <v>85214</v>
      </c>
      <c r="C115" s="166"/>
      <c r="D115" s="167" t="s">
        <v>106</v>
      </c>
      <c r="E115" s="164">
        <f>SUM(E117+E118)</f>
        <v>49266</v>
      </c>
      <c r="F115" s="181">
        <f>SUM(F117+F118)</f>
        <v>47400</v>
      </c>
      <c r="G115" s="159">
        <v>0</v>
      </c>
      <c r="H115" s="181">
        <f>SUM(H117+H118)</f>
        <v>47400</v>
      </c>
      <c r="I115" s="181">
        <v>1650</v>
      </c>
      <c r="J115" s="181">
        <f>SUM(J116:J118)</f>
        <v>49050</v>
      </c>
      <c r="K115" s="181">
        <f>SUM(K116:K118)</f>
        <v>0</v>
      </c>
      <c r="L115" s="181">
        <f>SUM(L116:L118)</f>
        <v>49050</v>
      </c>
      <c r="M115" s="146">
        <f>M117+M118</f>
        <v>46700</v>
      </c>
      <c r="N115">
        <f>SUM(N116:N118)</f>
        <v>95750</v>
      </c>
      <c r="P115" s="146">
        <f t="shared" si="41"/>
        <v>95750</v>
      </c>
      <c r="Q115">
        <v>11893</v>
      </c>
      <c r="R115" s="146">
        <f t="shared" si="44"/>
        <v>107643</v>
      </c>
    </row>
    <row r="116" spans="1:18" ht="12.75">
      <c r="A116" s="160"/>
      <c r="B116" s="185"/>
      <c r="C116" s="166" t="s">
        <v>26</v>
      </c>
      <c r="D116" s="167" t="s">
        <v>27</v>
      </c>
      <c r="E116" s="164"/>
      <c r="F116" s="181"/>
      <c r="G116" s="159"/>
      <c r="H116" s="181">
        <v>0</v>
      </c>
      <c r="I116" s="181">
        <v>1650</v>
      </c>
      <c r="J116" s="181">
        <v>1650</v>
      </c>
      <c r="L116" s="146">
        <f>J116+K116</f>
        <v>1650</v>
      </c>
      <c r="N116" s="146">
        <f>L116+M116</f>
        <v>1650</v>
      </c>
      <c r="P116" s="146">
        <f t="shared" si="41"/>
        <v>1650</v>
      </c>
      <c r="R116" s="146">
        <f t="shared" si="44"/>
        <v>1650</v>
      </c>
    </row>
    <row r="117" spans="1:18" ht="48">
      <c r="A117" s="160"/>
      <c r="B117" s="160"/>
      <c r="C117" s="166" t="s">
        <v>36</v>
      </c>
      <c r="D117" s="167" t="s">
        <v>37</v>
      </c>
      <c r="E117" s="164">
        <v>38325</v>
      </c>
      <c r="F117" s="181">
        <v>15800</v>
      </c>
      <c r="G117" s="159">
        <v>0</v>
      </c>
      <c r="H117" s="181">
        <v>15800</v>
      </c>
      <c r="I117" s="178"/>
      <c r="J117" s="179">
        <f>H117+I117</f>
        <v>15800</v>
      </c>
      <c r="L117" s="146">
        <f>J117+K117</f>
        <v>15800</v>
      </c>
      <c r="M117" s="146">
        <v>12000</v>
      </c>
      <c r="N117" s="146">
        <f aca="true" t="shared" si="45" ref="N117:N124">L117+M117</f>
        <v>27800</v>
      </c>
      <c r="P117" s="146">
        <f t="shared" si="41"/>
        <v>27800</v>
      </c>
      <c r="R117" s="146">
        <f t="shared" si="44"/>
        <v>27800</v>
      </c>
    </row>
    <row r="118" spans="1:18" ht="36">
      <c r="A118" s="160"/>
      <c r="B118" s="160"/>
      <c r="C118" s="166" t="s">
        <v>100</v>
      </c>
      <c r="D118" s="167" t="s">
        <v>107</v>
      </c>
      <c r="E118" s="164">
        <v>10941</v>
      </c>
      <c r="F118" s="181">
        <v>31600</v>
      </c>
      <c r="G118" s="159">
        <v>0</v>
      </c>
      <c r="H118" s="181">
        <v>31600</v>
      </c>
      <c r="I118" s="178"/>
      <c r="J118" s="179">
        <f>H118+I118</f>
        <v>31600</v>
      </c>
      <c r="L118" s="146">
        <f>J118+K118</f>
        <v>31600</v>
      </c>
      <c r="M118">
        <v>34700</v>
      </c>
      <c r="N118" s="146">
        <f t="shared" si="45"/>
        <v>66300</v>
      </c>
      <c r="P118" s="146">
        <f t="shared" si="41"/>
        <v>66300</v>
      </c>
      <c r="Q118">
        <v>11893</v>
      </c>
      <c r="R118" s="146">
        <f t="shared" si="44"/>
        <v>78193</v>
      </c>
    </row>
    <row r="119" spans="1:18" ht="12.75">
      <c r="A119" s="160"/>
      <c r="B119" s="160">
        <v>85219</v>
      </c>
      <c r="C119" s="166"/>
      <c r="D119" s="167" t="s">
        <v>108</v>
      </c>
      <c r="E119" s="164">
        <f>SUM(E120:E121)</f>
        <v>630</v>
      </c>
      <c r="F119" s="164">
        <f>SUM(F120:F122)</f>
        <v>47465</v>
      </c>
      <c r="G119" s="159">
        <v>0</v>
      </c>
      <c r="H119" s="164">
        <f>SUM(H120:H122)</f>
        <v>47465</v>
      </c>
      <c r="I119" s="164">
        <f>SUM(I120:I122)</f>
        <v>0</v>
      </c>
      <c r="J119" s="164">
        <f>SUM(J120:J122)</f>
        <v>47465</v>
      </c>
      <c r="K119" s="164">
        <f>SUM(K120:K122)</f>
        <v>0</v>
      </c>
      <c r="L119" s="164">
        <f>SUM(L120:L122)</f>
        <v>47465</v>
      </c>
      <c r="N119" s="146">
        <f t="shared" si="45"/>
        <v>47465</v>
      </c>
      <c r="P119" s="146">
        <f t="shared" si="41"/>
        <v>47465</v>
      </c>
      <c r="R119" s="146">
        <f t="shared" si="44"/>
        <v>47465</v>
      </c>
    </row>
    <row r="120" spans="1:18" ht="12.75">
      <c r="A120" s="160"/>
      <c r="B120" s="160"/>
      <c r="C120" s="166" t="s">
        <v>32</v>
      </c>
      <c r="D120" s="167" t="s">
        <v>33</v>
      </c>
      <c r="E120" s="164">
        <v>603</v>
      </c>
      <c r="F120" s="164">
        <v>937</v>
      </c>
      <c r="G120" s="159">
        <v>0</v>
      </c>
      <c r="H120" s="164">
        <v>937</v>
      </c>
      <c r="I120" s="178"/>
      <c r="J120" s="179">
        <f>H120+I120</f>
        <v>937</v>
      </c>
      <c r="L120" s="146">
        <f>J120+K120</f>
        <v>937</v>
      </c>
      <c r="N120" s="146">
        <f t="shared" si="45"/>
        <v>937</v>
      </c>
      <c r="P120" s="146">
        <f t="shared" si="41"/>
        <v>937</v>
      </c>
      <c r="R120" s="146">
        <f t="shared" si="44"/>
        <v>937</v>
      </c>
    </row>
    <row r="121" spans="1:18" ht="12.75">
      <c r="A121" s="160"/>
      <c r="B121" s="160"/>
      <c r="C121" s="166" t="s">
        <v>95</v>
      </c>
      <c r="D121" s="167" t="s">
        <v>96</v>
      </c>
      <c r="E121" s="164">
        <v>27</v>
      </c>
      <c r="F121" s="164">
        <v>28</v>
      </c>
      <c r="G121" s="159">
        <v>0</v>
      </c>
      <c r="H121" s="164">
        <v>28</v>
      </c>
      <c r="I121" s="178"/>
      <c r="J121" s="179">
        <f>H121+I121</f>
        <v>28</v>
      </c>
      <c r="L121" s="146">
        <f>J121+K121</f>
        <v>28</v>
      </c>
      <c r="N121" s="146">
        <f t="shared" si="45"/>
        <v>28</v>
      </c>
      <c r="P121" s="146">
        <f t="shared" si="41"/>
        <v>28</v>
      </c>
      <c r="R121" s="146">
        <f t="shared" si="44"/>
        <v>28</v>
      </c>
    </row>
    <row r="122" spans="1:18" ht="36">
      <c r="A122" s="160"/>
      <c r="B122" s="160"/>
      <c r="C122" s="166" t="s">
        <v>100</v>
      </c>
      <c r="D122" s="167" t="s">
        <v>109</v>
      </c>
      <c r="E122" s="164">
        <v>0</v>
      </c>
      <c r="F122" s="164">
        <v>46500</v>
      </c>
      <c r="G122" s="159">
        <v>0</v>
      </c>
      <c r="H122" s="164">
        <v>46500</v>
      </c>
      <c r="I122" s="178"/>
      <c r="J122" s="179">
        <f>H122+I122</f>
        <v>46500</v>
      </c>
      <c r="L122" s="146">
        <f>J122+K122</f>
        <v>46500</v>
      </c>
      <c r="N122" s="146">
        <f t="shared" si="45"/>
        <v>46500</v>
      </c>
      <c r="P122" s="146">
        <f t="shared" si="41"/>
        <v>46500</v>
      </c>
      <c r="R122" s="146">
        <f t="shared" si="44"/>
        <v>46500</v>
      </c>
    </row>
    <row r="123" spans="1:18" ht="12.75">
      <c r="A123" s="160"/>
      <c r="B123" s="160">
        <v>85295</v>
      </c>
      <c r="C123" s="166"/>
      <c r="D123" s="167" t="s">
        <v>16</v>
      </c>
      <c r="E123" s="164"/>
      <c r="F123" s="164"/>
      <c r="G123" s="159"/>
      <c r="H123" s="164"/>
      <c r="I123" s="178">
        <f>I124</f>
        <v>8364</v>
      </c>
      <c r="J123" s="179">
        <f>J124</f>
        <v>8364</v>
      </c>
      <c r="K123" s="179">
        <f>K124</f>
        <v>0</v>
      </c>
      <c r="L123" s="179">
        <f>L124</f>
        <v>8364</v>
      </c>
      <c r="N123" s="146">
        <f t="shared" si="45"/>
        <v>8364</v>
      </c>
      <c r="P123" s="146">
        <f t="shared" si="41"/>
        <v>8364</v>
      </c>
      <c r="Q123" s="146">
        <f>Q124</f>
        <v>15576</v>
      </c>
      <c r="R123" s="146">
        <f>R124</f>
        <v>23940</v>
      </c>
    </row>
    <row r="124" spans="1:18" ht="25.5" customHeight="1">
      <c r="A124" s="160"/>
      <c r="B124" s="160"/>
      <c r="C124" s="166" t="s">
        <v>100</v>
      </c>
      <c r="D124" s="167" t="s">
        <v>109</v>
      </c>
      <c r="E124" s="164"/>
      <c r="F124" s="164"/>
      <c r="G124" s="159"/>
      <c r="H124" s="164"/>
      <c r="I124" s="178">
        <v>8364</v>
      </c>
      <c r="J124" s="179">
        <f>SUM(H124+I124)</f>
        <v>8364</v>
      </c>
      <c r="L124" s="146">
        <f>J124+K124</f>
        <v>8364</v>
      </c>
      <c r="N124" s="146">
        <f t="shared" si="45"/>
        <v>8364</v>
      </c>
      <c r="P124" s="146">
        <f t="shared" si="41"/>
        <v>8364</v>
      </c>
      <c r="Q124">
        <v>15576</v>
      </c>
      <c r="R124" s="146">
        <f aca="true" t="shared" si="46" ref="R124:R140">P124+Q124</f>
        <v>23940</v>
      </c>
    </row>
    <row r="125" spans="1:18" ht="12.75">
      <c r="A125" s="155">
        <v>854</v>
      </c>
      <c r="B125" s="155"/>
      <c r="C125" s="172"/>
      <c r="D125" s="173" t="s">
        <v>110</v>
      </c>
      <c r="E125" s="158">
        <f>SUM(E129)</f>
        <v>13000</v>
      </c>
      <c r="F125" s="158">
        <f>SUM(F129)</f>
        <v>7000</v>
      </c>
      <c r="G125" s="158">
        <f>SUM(G128)</f>
        <v>147439</v>
      </c>
      <c r="H125" s="158">
        <f>SUM(H128)</f>
        <v>154439</v>
      </c>
      <c r="I125" s="158">
        <f>SUM(I128)</f>
        <v>0</v>
      </c>
      <c r="J125" s="158">
        <f>SUM(J128)</f>
        <v>154439</v>
      </c>
      <c r="K125" s="158">
        <f>SUM(K126+K128)</f>
        <v>20658</v>
      </c>
      <c r="L125" s="158">
        <f>SUM(L126+L128)</f>
        <v>175097</v>
      </c>
      <c r="M125" s="158">
        <f>SUM(M126+M128)</f>
        <v>0</v>
      </c>
      <c r="N125" s="158">
        <f>SUM(N126+N128)</f>
        <v>175097</v>
      </c>
      <c r="P125" s="146">
        <f t="shared" si="41"/>
        <v>175097</v>
      </c>
      <c r="R125" s="146">
        <f t="shared" si="46"/>
        <v>175097</v>
      </c>
    </row>
    <row r="126" spans="1:18" ht="12.75">
      <c r="A126" s="155"/>
      <c r="B126" s="260">
        <v>85415</v>
      </c>
      <c r="C126" s="261"/>
      <c r="D126" s="262" t="s">
        <v>334</v>
      </c>
      <c r="E126" s="263"/>
      <c r="F126" s="263"/>
      <c r="G126" s="263"/>
      <c r="H126" s="263"/>
      <c r="I126" s="263"/>
      <c r="J126" s="263"/>
      <c r="K126" s="263">
        <v>20658</v>
      </c>
      <c r="L126" s="263">
        <v>20658</v>
      </c>
      <c r="N126" s="146">
        <f>L126</f>
        <v>20658</v>
      </c>
      <c r="P126" s="146">
        <f t="shared" si="41"/>
        <v>20658</v>
      </c>
      <c r="R126" s="146">
        <f t="shared" si="46"/>
        <v>20658</v>
      </c>
    </row>
    <row r="127" spans="1:18" ht="23.25" customHeight="1">
      <c r="A127" s="155"/>
      <c r="B127" s="260"/>
      <c r="C127" s="261" t="s">
        <v>100</v>
      </c>
      <c r="D127" s="167" t="s">
        <v>109</v>
      </c>
      <c r="E127" s="263"/>
      <c r="F127" s="263"/>
      <c r="G127" s="263"/>
      <c r="H127" s="263"/>
      <c r="I127" s="263"/>
      <c r="J127" s="263"/>
      <c r="K127" s="263">
        <v>20658</v>
      </c>
      <c r="L127" s="263">
        <v>20658</v>
      </c>
      <c r="N127" s="146">
        <f>L127</f>
        <v>20658</v>
      </c>
      <c r="P127" s="146">
        <f t="shared" si="41"/>
        <v>20658</v>
      </c>
      <c r="R127" s="146">
        <f t="shared" si="46"/>
        <v>20658</v>
      </c>
    </row>
    <row r="128" spans="1:18" ht="12.75">
      <c r="A128" s="160"/>
      <c r="B128" s="160">
        <v>85495</v>
      </c>
      <c r="C128" s="166"/>
      <c r="D128" s="167" t="s">
        <v>16</v>
      </c>
      <c r="E128" s="164">
        <f>SUM(E129)</f>
        <v>13000</v>
      </c>
      <c r="F128" s="164">
        <f>SUM(F129)</f>
        <v>7000</v>
      </c>
      <c r="G128" s="177">
        <v>147439</v>
      </c>
      <c r="H128" s="177">
        <f>SUM(H129:H130)</f>
        <v>154439</v>
      </c>
      <c r="I128" s="177">
        <f>SUM(I129:I130)</f>
        <v>0</v>
      </c>
      <c r="J128" s="177">
        <f>SUM(J129:J130)</f>
        <v>154439</v>
      </c>
      <c r="K128" s="177">
        <f>SUM(K129:K130)</f>
        <v>0</v>
      </c>
      <c r="L128" s="177">
        <f>SUM(L129:L130)</f>
        <v>154439</v>
      </c>
      <c r="N128" s="146">
        <f>L128</f>
        <v>154439</v>
      </c>
      <c r="P128" s="146">
        <f t="shared" si="41"/>
        <v>154439</v>
      </c>
      <c r="R128" s="146">
        <f t="shared" si="46"/>
        <v>154439</v>
      </c>
    </row>
    <row r="129" spans="1:18" ht="12.75">
      <c r="A129" s="160"/>
      <c r="B129" s="160"/>
      <c r="C129" s="166" t="s">
        <v>41</v>
      </c>
      <c r="D129" s="167" t="s">
        <v>42</v>
      </c>
      <c r="E129" s="164">
        <v>13000</v>
      </c>
      <c r="F129" s="164">
        <v>7000</v>
      </c>
      <c r="G129" s="159">
        <v>139500</v>
      </c>
      <c r="H129" s="177">
        <f>SUM(F129:G129)</f>
        <v>146500</v>
      </c>
      <c r="I129" s="178"/>
      <c r="J129" s="179">
        <f>H129+I129</f>
        <v>146500</v>
      </c>
      <c r="L129" s="146">
        <f>J129+K129</f>
        <v>146500</v>
      </c>
      <c r="N129" s="146">
        <f>L129</f>
        <v>146500</v>
      </c>
      <c r="P129" s="146">
        <f t="shared" si="41"/>
        <v>146500</v>
      </c>
      <c r="R129" s="146">
        <f t="shared" si="46"/>
        <v>146500</v>
      </c>
    </row>
    <row r="130" spans="1:18" ht="12.75">
      <c r="A130" s="160"/>
      <c r="B130" s="160"/>
      <c r="C130" s="166" t="s">
        <v>95</v>
      </c>
      <c r="D130" s="167" t="s">
        <v>27</v>
      </c>
      <c r="E130" s="178"/>
      <c r="F130" s="178">
        <v>0</v>
      </c>
      <c r="G130" s="159">
        <v>7939</v>
      </c>
      <c r="H130" s="177">
        <f>SUM(E130:G130)</f>
        <v>7939</v>
      </c>
      <c r="I130" s="178"/>
      <c r="J130" s="179">
        <f>H130+I130</f>
        <v>7939</v>
      </c>
      <c r="L130" s="146">
        <f>J130+K130</f>
        <v>7939</v>
      </c>
      <c r="N130" s="146">
        <f>L130</f>
        <v>7939</v>
      </c>
      <c r="P130" s="146">
        <f t="shared" si="41"/>
        <v>7939</v>
      </c>
      <c r="R130" s="146">
        <f t="shared" si="46"/>
        <v>7939</v>
      </c>
    </row>
    <row r="131" spans="1:18" ht="12.75">
      <c r="A131" s="183">
        <v>900</v>
      </c>
      <c r="B131" s="155"/>
      <c r="C131" s="172"/>
      <c r="D131" s="173" t="s">
        <v>111</v>
      </c>
      <c r="E131" s="158" t="e">
        <f>SUM(#REF!+E132+E134)</f>
        <v>#REF!</v>
      </c>
      <c r="F131" s="158">
        <f>SUM(F132+F134)</f>
        <v>17130</v>
      </c>
      <c r="G131" s="159"/>
      <c r="H131" s="158">
        <f>SUM(H132+H134)</f>
        <v>17130</v>
      </c>
      <c r="I131" s="158">
        <f>SUM(I132+I134)</f>
        <v>0</v>
      </c>
      <c r="J131" s="158">
        <f>SUM(J132+J134)</f>
        <v>17130</v>
      </c>
      <c r="K131" s="158">
        <f>SUM(K132+K134)</f>
        <v>0</v>
      </c>
      <c r="L131" s="158">
        <f>SUM(L132+L134)</f>
        <v>17130</v>
      </c>
      <c r="M131" s="158">
        <f>M132+M134</f>
        <v>11200</v>
      </c>
      <c r="N131" s="158">
        <f>SUM(N132+N134)</f>
        <v>28330</v>
      </c>
      <c r="P131" s="146">
        <f t="shared" si="41"/>
        <v>28330</v>
      </c>
      <c r="R131" s="146">
        <f t="shared" si="46"/>
        <v>28330</v>
      </c>
    </row>
    <row r="132" spans="1:18" ht="24">
      <c r="A132" s="160"/>
      <c r="B132" s="185">
        <v>90020</v>
      </c>
      <c r="C132" s="166"/>
      <c r="D132" s="167" t="s">
        <v>113</v>
      </c>
      <c r="E132" s="164">
        <f>SUM(E133)</f>
        <v>1000</v>
      </c>
      <c r="F132" s="164">
        <f>SUM(F133)</f>
        <v>1500</v>
      </c>
      <c r="G132" s="159"/>
      <c r="H132" s="164">
        <f>SUM(H133)</f>
        <v>1500</v>
      </c>
      <c r="I132" s="164">
        <f>SUM(I133)</f>
        <v>0</v>
      </c>
      <c r="J132" s="164">
        <f>SUM(J133)</f>
        <v>1500</v>
      </c>
      <c r="K132" s="164">
        <f>SUM(K133)</f>
        <v>0</v>
      </c>
      <c r="L132" s="164">
        <f>SUM(L133)</f>
        <v>1500</v>
      </c>
      <c r="N132" s="146">
        <f>L132+M132</f>
        <v>1500</v>
      </c>
      <c r="P132" s="146">
        <f t="shared" si="41"/>
        <v>1500</v>
      </c>
      <c r="R132" s="146">
        <f t="shared" si="46"/>
        <v>1500</v>
      </c>
    </row>
    <row r="133" spans="1:18" ht="12.75">
      <c r="A133" s="160"/>
      <c r="B133" s="160"/>
      <c r="C133" s="166" t="s">
        <v>114</v>
      </c>
      <c r="D133" s="167" t="s">
        <v>115</v>
      </c>
      <c r="E133" s="164">
        <v>1000</v>
      </c>
      <c r="F133" s="164">
        <v>1500</v>
      </c>
      <c r="G133" s="159"/>
      <c r="H133" s="164">
        <v>1500</v>
      </c>
      <c r="I133" s="178"/>
      <c r="J133" s="179">
        <f>H133+I133</f>
        <v>1500</v>
      </c>
      <c r="L133" s="146">
        <f>J133+K133</f>
        <v>1500</v>
      </c>
      <c r="N133" s="146">
        <f>L133+M133</f>
        <v>1500</v>
      </c>
      <c r="P133" s="146">
        <f t="shared" si="41"/>
        <v>1500</v>
      </c>
      <c r="R133" s="146">
        <f t="shared" si="46"/>
        <v>1500</v>
      </c>
    </row>
    <row r="134" spans="1:18" ht="12.75">
      <c r="A134" s="160"/>
      <c r="B134" s="160">
        <v>90095</v>
      </c>
      <c r="C134" s="166"/>
      <c r="D134" s="167" t="s">
        <v>16</v>
      </c>
      <c r="E134" s="164">
        <f>SUM(E135:E136)</f>
        <v>15100</v>
      </c>
      <c r="F134" s="164">
        <f>SUM(F135:F136)</f>
        <v>15630</v>
      </c>
      <c r="G134" s="159"/>
      <c r="H134" s="164">
        <f>SUM(H135:H136)</f>
        <v>15630</v>
      </c>
      <c r="I134" s="164">
        <f>SUM(I135:I136)</f>
        <v>0</v>
      </c>
      <c r="J134" s="164">
        <f>SUM(J135:J136)</f>
        <v>15630</v>
      </c>
      <c r="K134" s="164">
        <f>SUM(K135:K136)</f>
        <v>0</v>
      </c>
      <c r="L134" s="164">
        <f>SUM(L135:L136)</f>
        <v>15630</v>
      </c>
      <c r="M134" s="164">
        <f>SUM(M135:M137)</f>
        <v>11200</v>
      </c>
      <c r="N134" s="164">
        <f>SUM(N135:N137)</f>
        <v>26830</v>
      </c>
      <c r="P134" s="146">
        <f t="shared" si="41"/>
        <v>26830</v>
      </c>
      <c r="R134" s="146">
        <f t="shared" si="46"/>
        <v>26830</v>
      </c>
    </row>
    <row r="135" spans="1:18" ht="12.75">
      <c r="A135" s="160"/>
      <c r="B135" s="160"/>
      <c r="C135" s="166" t="s">
        <v>26</v>
      </c>
      <c r="D135" s="167" t="s">
        <v>27</v>
      </c>
      <c r="E135" s="164">
        <v>15000</v>
      </c>
      <c r="F135" s="164">
        <v>15500</v>
      </c>
      <c r="G135" s="159"/>
      <c r="H135" s="164">
        <v>15500</v>
      </c>
      <c r="I135" s="178"/>
      <c r="J135" s="179">
        <f>H135+I135</f>
        <v>15500</v>
      </c>
      <c r="L135" s="146">
        <f>J135+K135</f>
        <v>15500</v>
      </c>
      <c r="N135" s="146">
        <f>L135+M135</f>
        <v>15500</v>
      </c>
      <c r="P135" s="146">
        <f t="shared" si="41"/>
        <v>15500</v>
      </c>
      <c r="R135" s="146">
        <f t="shared" si="46"/>
        <v>15500</v>
      </c>
    </row>
    <row r="136" spans="1:18" ht="12.75">
      <c r="A136" s="160"/>
      <c r="B136" s="160"/>
      <c r="C136" s="166" t="s">
        <v>32</v>
      </c>
      <c r="D136" s="167" t="s">
        <v>33</v>
      </c>
      <c r="E136" s="164">
        <v>100</v>
      </c>
      <c r="F136" s="164">
        <v>130</v>
      </c>
      <c r="G136" s="159"/>
      <c r="H136" s="164">
        <v>130</v>
      </c>
      <c r="I136" s="178"/>
      <c r="J136" s="179">
        <f>H136+I136</f>
        <v>130</v>
      </c>
      <c r="L136" s="146">
        <f>J136+K136</f>
        <v>130</v>
      </c>
      <c r="N136" s="146">
        <f>L136+M136</f>
        <v>130</v>
      </c>
      <c r="P136" s="146">
        <f t="shared" si="41"/>
        <v>130</v>
      </c>
      <c r="R136" s="146">
        <f t="shared" si="46"/>
        <v>130</v>
      </c>
    </row>
    <row r="137" spans="1:18" ht="24">
      <c r="A137" s="160"/>
      <c r="B137" s="160"/>
      <c r="C137" s="166" t="s">
        <v>352</v>
      </c>
      <c r="D137" s="167" t="s">
        <v>353</v>
      </c>
      <c r="E137" s="164"/>
      <c r="F137" s="164"/>
      <c r="G137" s="159"/>
      <c r="H137" s="164"/>
      <c r="I137" s="178"/>
      <c r="J137" s="179"/>
      <c r="L137" s="146"/>
      <c r="M137" s="146">
        <v>11200</v>
      </c>
      <c r="N137" s="146">
        <f>L137+M137</f>
        <v>11200</v>
      </c>
      <c r="P137" s="146">
        <f t="shared" si="41"/>
        <v>11200</v>
      </c>
      <c r="R137" s="146">
        <f t="shared" si="46"/>
        <v>11200</v>
      </c>
    </row>
    <row r="138" spans="1:18" ht="12.75">
      <c r="A138" s="155">
        <v>926</v>
      </c>
      <c r="B138" s="155"/>
      <c r="C138" s="172"/>
      <c r="D138" s="173" t="s">
        <v>116</v>
      </c>
      <c r="E138" s="158">
        <f>SUM(E139)</f>
        <v>0</v>
      </c>
      <c r="F138" s="158">
        <f>SUM(F139)</f>
        <v>800000</v>
      </c>
      <c r="G138" s="159"/>
      <c r="H138" s="158">
        <f aca="true" t="shared" si="47" ref="H138:L139">SUM(H139)</f>
        <v>800000</v>
      </c>
      <c r="I138" s="158">
        <f t="shared" si="47"/>
        <v>0</v>
      </c>
      <c r="J138" s="158">
        <f t="shared" si="47"/>
        <v>800000</v>
      </c>
      <c r="K138" s="158">
        <f t="shared" si="47"/>
        <v>0</v>
      </c>
      <c r="L138" s="158">
        <f t="shared" si="47"/>
        <v>800000</v>
      </c>
      <c r="N138">
        <v>800000</v>
      </c>
      <c r="P138" s="146">
        <f t="shared" si="41"/>
        <v>800000</v>
      </c>
      <c r="R138" s="146">
        <f t="shared" si="46"/>
        <v>800000</v>
      </c>
    </row>
    <row r="139" spans="1:18" ht="12.75">
      <c r="A139" s="160"/>
      <c r="B139" s="160">
        <v>92601</v>
      </c>
      <c r="C139" s="166"/>
      <c r="D139" s="167" t="s">
        <v>117</v>
      </c>
      <c r="E139" s="164">
        <f>SUM(E140)</f>
        <v>0</v>
      </c>
      <c r="F139" s="164">
        <f>SUM(F140)</f>
        <v>800000</v>
      </c>
      <c r="G139" s="159"/>
      <c r="H139" s="164">
        <f t="shared" si="47"/>
        <v>800000</v>
      </c>
      <c r="I139" s="164">
        <f t="shared" si="47"/>
        <v>0</v>
      </c>
      <c r="J139" s="164">
        <f t="shared" si="47"/>
        <v>800000</v>
      </c>
      <c r="K139" s="164">
        <f t="shared" si="47"/>
        <v>0</v>
      </c>
      <c r="L139" s="164">
        <f t="shared" si="47"/>
        <v>800000</v>
      </c>
      <c r="N139">
        <v>800000</v>
      </c>
      <c r="P139" s="146">
        <f t="shared" si="41"/>
        <v>800000</v>
      </c>
      <c r="R139" s="146">
        <f t="shared" si="46"/>
        <v>800000</v>
      </c>
    </row>
    <row r="140" spans="1:18" ht="36">
      <c r="A140" s="160"/>
      <c r="B140" s="160"/>
      <c r="C140" s="166">
        <v>6290</v>
      </c>
      <c r="D140" s="167" t="s">
        <v>256</v>
      </c>
      <c r="E140" s="164">
        <v>0</v>
      </c>
      <c r="F140" s="181">
        <v>800000</v>
      </c>
      <c r="G140" s="159"/>
      <c r="H140" s="181">
        <v>800000</v>
      </c>
      <c r="I140" s="178"/>
      <c r="J140" s="179">
        <f>H140+I140</f>
        <v>800000</v>
      </c>
      <c r="L140" s="146">
        <f>J140+K140</f>
        <v>800000</v>
      </c>
      <c r="N140">
        <v>800000</v>
      </c>
      <c r="P140" s="146">
        <f t="shared" si="41"/>
        <v>800000</v>
      </c>
      <c r="R140" s="146">
        <f t="shared" si="46"/>
        <v>800000</v>
      </c>
    </row>
    <row r="141" spans="1:18" ht="12.75">
      <c r="A141" s="160"/>
      <c r="B141" s="160"/>
      <c r="C141" s="162"/>
      <c r="D141" s="157" t="s">
        <v>118</v>
      </c>
      <c r="E141" s="158" t="e">
        <f aca="true" t="shared" si="48" ref="E141:R141">SUM(E10+E15+E18+E27+E35+E43+E50+E53+E85+E95+E109+E125+E131+E138)</f>
        <v>#REF!</v>
      </c>
      <c r="F141" s="158">
        <f t="shared" si="48"/>
        <v>13747161</v>
      </c>
      <c r="G141" s="158">
        <f t="shared" si="48"/>
        <v>508789</v>
      </c>
      <c r="H141" s="158">
        <f t="shared" si="48"/>
        <v>14255950</v>
      </c>
      <c r="I141" s="158">
        <f t="shared" si="48"/>
        <v>10014</v>
      </c>
      <c r="J141" s="158">
        <f t="shared" si="48"/>
        <v>14265964</v>
      </c>
      <c r="K141" s="158">
        <f t="shared" si="48"/>
        <v>62658</v>
      </c>
      <c r="L141" s="158">
        <f t="shared" si="48"/>
        <v>14328622</v>
      </c>
      <c r="M141" s="158">
        <f t="shared" si="48"/>
        <v>54997</v>
      </c>
      <c r="N141" s="158">
        <f t="shared" si="48"/>
        <v>14383619</v>
      </c>
      <c r="O141" s="158">
        <f t="shared" si="48"/>
        <v>113784</v>
      </c>
      <c r="P141" s="158">
        <f t="shared" si="48"/>
        <v>14497403</v>
      </c>
      <c r="Q141" s="158">
        <f t="shared" si="48"/>
        <v>58275</v>
      </c>
      <c r="R141" s="158">
        <f t="shared" si="48"/>
        <v>14555678</v>
      </c>
    </row>
    <row r="142" spans="1:8" ht="12.75">
      <c r="A142" s="30"/>
      <c r="B142" s="30"/>
      <c r="C142" s="31"/>
      <c r="D142" s="32"/>
      <c r="E142" s="33"/>
      <c r="F142" s="33"/>
      <c r="G142" s="16"/>
      <c r="H142" s="16"/>
    </row>
    <row r="143" spans="1:9" ht="12.75">
      <c r="A143" s="30"/>
      <c r="B143" s="30"/>
      <c r="C143" s="31"/>
      <c r="D143" s="646" t="s">
        <v>253</v>
      </c>
      <c r="E143" s="644"/>
      <c r="F143" s="644"/>
      <c r="G143" s="645"/>
      <c r="H143" s="645"/>
      <c r="I143" s="645"/>
    </row>
    <row r="144" spans="1:8" ht="12.75">
      <c r="A144" s="30"/>
      <c r="B144" s="30"/>
      <c r="C144" s="31"/>
      <c r="D144" s="34"/>
      <c r="E144" s="36"/>
      <c r="F144" s="36"/>
      <c r="G144" s="16"/>
      <c r="H144" s="16"/>
    </row>
    <row r="145" spans="1:8" ht="12.75">
      <c r="A145" s="30"/>
      <c r="B145" s="30"/>
      <c r="C145" s="31"/>
      <c r="D145" s="34"/>
      <c r="E145" s="37" t="s">
        <v>119</v>
      </c>
      <c r="F145" s="36"/>
      <c r="G145" s="16"/>
      <c r="H145" s="16"/>
    </row>
    <row r="146" spans="1:10" ht="12.75">
      <c r="A146" s="30"/>
      <c r="B146" s="30"/>
      <c r="C146" s="31"/>
      <c r="D146" s="646" t="s">
        <v>254</v>
      </c>
      <c r="E146" s="644"/>
      <c r="F146" s="644"/>
      <c r="G146" s="645"/>
      <c r="H146" s="645"/>
      <c r="I146" s="645"/>
      <c r="J146" s="645"/>
    </row>
    <row r="147" spans="1:8" ht="12.75">
      <c r="A147" s="30"/>
      <c r="B147" s="30"/>
      <c r="C147" s="31"/>
      <c r="D147" s="34"/>
      <c r="E147" s="35"/>
      <c r="F147" s="35"/>
      <c r="G147" s="16"/>
      <c r="H147" s="16"/>
    </row>
    <row r="148" spans="1:8" ht="12.75">
      <c r="A148" s="30"/>
      <c r="B148" s="30"/>
      <c r="C148" s="31"/>
      <c r="D148" s="34"/>
      <c r="E148" s="35"/>
      <c r="F148" s="35"/>
      <c r="G148" s="16"/>
      <c r="H148" s="16"/>
    </row>
    <row r="149" spans="1:8" ht="12.75">
      <c r="A149" s="16"/>
      <c r="B149" s="16"/>
      <c r="C149" s="16"/>
      <c r="D149" s="643" t="s">
        <v>257</v>
      </c>
      <c r="E149" s="644"/>
      <c r="F149" s="644"/>
      <c r="G149" s="16"/>
      <c r="H149" s="16"/>
    </row>
    <row r="150" spans="1:11" ht="12.75">
      <c r="A150" s="16"/>
      <c r="B150" s="16"/>
      <c r="C150" s="16"/>
      <c r="D150" s="643" t="s">
        <v>263</v>
      </c>
      <c r="E150" s="644"/>
      <c r="F150" s="644"/>
      <c r="G150" s="645"/>
      <c r="H150" s="645"/>
      <c r="I150" s="645"/>
      <c r="J150" s="645"/>
      <c r="K150" s="645"/>
    </row>
    <row r="151" spans="1:11" ht="12.75">
      <c r="A151" s="16"/>
      <c r="B151" s="16"/>
      <c r="C151" s="16"/>
      <c r="D151" s="643" t="s">
        <v>250</v>
      </c>
      <c r="E151" s="644"/>
      <c r="F151" s="644"/>
      <c r="G151" s="645"/>
      <c r="H151" s="645"/>
      <c r="I151" s="645"/>
      <c r="J151" s="645"/>
      <c r="K151" s="645"/>
    </row>
    <row r="152" spans="1:11" ht="12.75">
      <c r="A152" s="16"/>
      <c r="B152" s="16"/>
      <c r="C152" s="16"/>
      <c r="D152" s="643" t="s">
        <v>251</v>
      </c>
      <c r="E152" s="644"/>
      <c r="F152" s="644"/>
      <c r="G152" s="645"/>
      <c r="H152" s="645"/>
      <c r="I152" s="645"/>
      <c r="J152" s="645"/>
      <c r="K152" s="645"/>
    </row>
    <row r="153" spans="1:8" ht="12.75">
      <c r="A153" s="16"/>
      <c r="B153" s="16"/>
      <c r="C153" s="16"/>
      <c r="D153" s="38"/>
      <c r="E153" s="35"/>
      <c r="F153" s="35"/>
      <c r="G153" s="16"/>
      <c r="H153" s="16"/>
    </row>
    <row r="154" spans="1:8" ht="12.75">
      <c r="A154" s="16"/>
      <c r="B154" s="16"/>
      <c r="C154" s="16"/>
      <c r="D154" s="38"/>
      <c r="E154" s="35"/>
      <c r="F154" s="35"/>
      <c r="G154" s="16"/>
      <c r="H154" s="16"/>
    </row>
    <row r="155" spans="1:8" ht="15" customHeight="1">
      <c r="A155" s="16"/>
      <c r="B155" s="16"/>
      <c r="C155" s="16"/>
      <c r="D155" s="38"/>
      <c r="E155" s="35"/>
      <c r="F155" s="35"/>
      <c r="G155" s="16"/>
      <c r="H155" s="16"/>
    </row>
    <row r="156" spans="1:8" ht="12.75">
      <c r="A156" s="650" t="s">
        <v>260</v>
      </c>
      <c r="B156" s="651"/>
      <c r="C156" s="651"/>
      <c r="D156" s="651"/>
      <c r="E156" s="651"/>
      <c r="F156" s="651"/>
      <c r="G156" s="16"/>
      <c r="H156" s="16"/>
    </row>
    <row r="157" spans="1:8" ht="20.25" customHeight="1">
      <c r="A157" s="651"/>
      <c r="B157" s="651"/>
      <c r="C157" s="651"/>
      <c r="D157" s="651"/>
      <c r="E157" s="651"/>
      <c r="F157" s="651"/>
      <c r="G157" s="16"/>
      <c r="H157" s="16"/>
    </row>
    <row r="158" spans="1:8" ht="12.75">
      <c r="A158" s="39"/>
      <c r="B158" s="39"/>
      <c r="C158" s="39"/>
      <c r="D158" s="39"/>
      <c r="E158" s="39"/>
      <c r="F158" s="39"/>
      <c r="G158" s="16"/>
      <c r="H158" s="16"/>
    </row>
    <row r="159" spans="1:8" ht="12.75">
      <c r="A159" s="40"/>
      <c r="B159" s="40"/>
      <c r="C159" s="41"/>
      <c r="D159" s="40"/>
      <c r="E159" s="42"/>
      <c r="F159" s="42"/>
      <c r="G159" s="16"/>
      <c r="H159" s="16"/>
    </row>
    <row r="160" spans="1:8" ht="24">
      <c r="A160" s="12" t="s">
        <v>1</v>
      </c>
      <c r="B160" s="13" t="s">
        <v>2</v>
      </c>
      <c r="C160" s="14" t="s">
        <v>237</v>
      </c>
      <c r="D160" s="12" t="s">
        <v>4</v>
      </c>
      <c r="E160" s="15" t="s">
        <v>238</v>
      </c>
      <c r="F160" s="15" t="s">
        <v>249</v>
      </c>
      <c r="G160" s="16"/>
      <c r="H160" s="16"/>
    </row>
    <row r="161" spans="1:8" ht="12.75">
      <c r="A161" s="27">
        <v>750</v>
      </c>
      <c r="B161" s="27"/>
      <c r="C161" s="17"/>
      <c r="D161" s="43" t="s">
        <v>34</v>
      </c>
      <c r="E161" s="44">
        <f>SUM(E163)</f>
        <v>25750</v>
      </c>
      <c r="F161" s="44">
        <f>SUM(F163)</f>
        <v>40600</v>
      </c>
      <c r="G161" s="16"/>
      <c r="H161" s="16"/>
    </row>
    <row r="162" spans="1:8" ht="12.75">
      <c r="A162" s="27"/>
      <c r="B162" s="28">
        <v>75011</v>
      </c>
      <c r="C162" s="21"/>
      <c r="D162" s="45" t="s">
        <v>35</v>
      </c>
      <c r="E162" s="46">
        <f>SUM(E163)</f>
        <v>25750</v>
      </c>
      <c r="F162" s="46">
        <f>SUM(F163)</f>
        <v>40600</v>
      </c>
      <c r="G162" s="16"/>
      <c r="H162" s="16"/>
    </row>
    <row r="163" spans="1:8" ht="48">
      <c r="A163" s="28"/>
      <c r="B163" s="20"/>
      <c r="C163" s="23" t="s">
        <v>36</v>
      </c>
      <c r="D163" s="24" t="s">
        <v>37</v>
      </c>
      <c r="E163" s="46">
        <v>25750</v>
      </c>
      <c r="F163" s="46">
        <v>40600</v>
      </c>
      <c r="G163" s="16"/>
      <c r="H163" s="16"/>
    </row>
    <row r="164" spans="1:8" ht="24">
      <c r="A164" s="27">
        <v>751</v>
      </c>
      <c r="B164" s="27"/>
      <c r="C164" s="17"/>
      <c r="D164" s="47" t="s">
        <v>43</v>
      </c>
      <c r="E164" s="44">
        <f>SUM(E166:E166)</f>
        <v>707</v>
      </c>
      <c r="F164" s="44">
        <f>SUM(F166:F166)</f>
        <v>744</v>
      </c>
      <c r="G164" s="16"/>
      <c r="H164" s="16"/>
    </row>
    <row r="165" spans="1:8" ht="24">
      <c r="A165" s="27"/>
      <c r="B165" s="28">
        <v>75101</v>
      </c>
      <c r="C165" s="21"/>
      <c r="D165" s="45" t="s">
        <v>44</v>
      </c>
      <c r="E165" s="46">
        <f>SUM(E166)</f>
        <v>707</v>
      </c>
      <c r="F165" s="46">
        <f>SUM(F166)</f>
        <v>744</v>
      </c>
      <c r="G165" s="16"/>
      <c r="H165" s="16"/>
    </row>
    <row r="166" spans="1:8" ht="48">
      <c r="A166" s="28"/>
      <c r="B166" s="20"/>
      <c r="C166" s="23" t="s">
        <v>36</v>
      </c>
      <c r="D166" s="24" t="s">
        <v>37</v>
      </c>
      <c r="E166" s="46">
        <v>707</v>
      </c>
      <c r="F166" s="46">
        <v>744</v>
      </c>
      <c r="G166" s="16"/>
      <c r="H166" s="16"/>
    </row>
    <row r="167" spans="1:8" ht="24">
      <c r="A167" s="27">
        <v>754</v>
      </c>
      <c r="B167" s="27"/>
      <c r="C167" s="17"/>
      <c r="D167" s="48" t="s">
        <v>239</v>
      </c>
      <c r="E167" s="44">
        <f>SUM(E169)</f>
        <v>2500</v>
      </c>
      <c r="F167" s="44">
        <f>SUM(F169)</f>
        <v>400</v>
      </c>
      <c r="G167" s="16"/>
      <c r="H167" s="16"/>
    </row>
    <row r="168" spans="1:8" ht="12.75">
      <c r="A168" s="27"/>
      <c r="B168" s="28">
        <v>75414</v>
      </c>
      <c r="C168" s="21"/>
      <c r="D168" s="45" t="s">
        <v>47</v>
      </c>
      <c r="E168" s="46">
        <f>SUM(E169)</f>
        <v>2500</v>
      </c>
      <c r="F168" s="46">
        <f>SUM(F169)</f>
        <v>400</v>
      </c>
      <c r="G168" s="16"/>
      <c r="H168" s="16"/>
    </row>
    <row r="169" spans="1:8" ht="48">
      <c r="A169" s="28"/>
      <c r="B169" s="20"/>
      <c r="C169" s="23" t="s">
        <v>36</v>
      </c>
      <c r="D169" s="24" t="s">
        <v>37</v>
      </c>
      <c r="E169" s="46">
        <v>2500</v>
      </c>
      <c r="F169" s="46">
        <v>400</v>
      </c>
      <c r="G169" s="16"/>
      <c r="H169" s="16"/>
    </row>
    <row r="170" spans="1:8" ht="12.75">
      <c r="A170" s="27">
        <v>852</v>
      </c>
      <c r="B170" s="27"/>
      <c r="C170" s="17"/>
      <c r="D170" s="48" t="s">
        <v>103</v>
      </c>
      <c r="E170" s="44" t="e">
        <f>SUM(E171+E173+E175+#REF!+#REF!+#REF!)</f>
        <v>#REF!</v>
      </c>
      <c r="F170" s="44">
        <f>SUM(F171+F173+F176)</f>
        <v>738300</v>
      </c>
      <c r="G170" s="16"/>
      <c r="H170" s="16"/>
    </row>
    <row r="171" spans="1:8" ht="24">
      <c r="A171" s="27"/>
      <c r="B171" s="28">
        <v>85212</v>
      </c>
      <c r="C171" s="21"/>
      <c r="D171" s="24" t="s">
        <v>240</v>
      </c>
      <c r="E171" s="46">
        <f>SUM(E172:E172)</f>
        <v>357346</v>
      </c>
      <c r="F171" s="46">
        <f>SUM(F172)</f>
        <v>716000</v>
      </c>
      <c r="G171" s="16"/>
      <c r="H171" s="16"/>
    </row>
    <row r="172" spans="1:8" ht="48">
      <c r="A172" s="28"/>
      <c r="B172" s="20"/>
      <c r="C172" s="23" t="s">
        <v>36</v>
      </c>
      <c r="D172" s="24" t="s">
        <v>37</v>
      </c>
      <c r="E172" s="46">
        <v>357346</v>
      </c>
      <c r="F172" s="46">
        <v>716000</v>
      </c>
      <c r="G172" s="16"/>
      <c r="H172" s="16"/>
    </row>
    <row r="173" spans="1:8" ht="36">
      <c r="A173" s="28"/>
      <c r="B173" s="28">
        <v>85213</v>
      </c>
      <c r="C173" s="21"/>
      <c r="D173" s="45" t="s">
        <v>105</v>
      </c>
      <c r="E173" s="46">
        <v>6900</v>
      </c>
      <c r="F173" s="46">
        <f>SUM(F174)</f>
        <v>6500</v>
      </c>
      <c r="G173" s="16"/>
      <c r="H173" s="16"/>
    </row>
    <row r="174" spans="1:8" ht="48">
      <c r="A174" s="28"/>
      <c r="B174" s="20"/>
      <c r="C174" s="23" t="s">
        <v>36</v>
      </c>
      <c r="D174" s="24" t="s">
        <v>37</v>
      </c>
      <c r="E174" s="46">
        <v>6900</v>
      </c>
      <c r="F174" s="46">
        <v>6500</v>
      </c>
      <c r="G174" s="16"/>
      <c r="H174" s="16"/>
    </row>
    <row r="175" spans="1:8" ht="24">
      <c r="A175" s="28"/>
      <c r="B175" s="28">
        <v>85214</v>
      </c>
      <c r="C175" s="21"/>
      <c r="D175" s="24" t="s">
        <v>106</v>
      </c>
      <c r="E175" s="46">
        <f>SUM(E176)</f>
        <v>38325</v>
      </c>
      <c r="F175" s="46">
        <f>SUM(F176)</f>
        <v>15800</v>
      </c>
      <c r="G175" s="16"/>
      <c r="H175" s="16"/>
    </row>
    <row r="176" spans="1:8" ht="48">
      <c r="A176" s="28"/>
      <c r="B176" s="20"/>
      <c r="C176" s="23" t="s">
        <v>36</v>
      </c>
      <c r="D176" s="24" t="s">
        <v>37</v>
      </c>
      <c r="E176" s="46">
        <v>38325</v>
      </c>
      <c r="F176" s="46">
        <v>15800</v>
      </c>
      <c r="G176" s="16"/>
      <c r="H176" s="16"/>
    </row>
    <row r="177" spans="1:8" ht="12.75">
      <c r="A177" s="20"/>
      <c r="B177" s="20"/>
      <c r="C177" s="21"/>
      <c r="D177" s="17" t="s">
        <v>241</v>
      </c>
      <c r="E177" s="44" t="e">
        <f>SUM(E161+E164+E167+E170+#REF!)</f>
        <v>#REF!</v>
      </c>
      <c r="F177" s="44">
        <f>SUM(F161+F164+F167+F170)</f>
        <v>780044</v>
      </c>
      <c r="G177" s="16"/>
      <c r="H177" s="16"/>
    </row>
    <row r="178" spans="1:8" ht="12.75">
      <c r="A178" s="50"/>
      <c r="B178" s="50"/>
      <c r="C178" s="51"/>
      <c r="D178" s="51"/>
      <c r="E178" s="52"/>
      <c r="F178" s="52"/>
      <c r="G178" s="16"/>
      <c r="H178" s="16"/>
    </row>
    <row r="179" spans="1:8" ht="12.75">
      <c r="A179" s="50"/>
      <c r="B179" s="50"/>
      <c r="C179" s="51"/>
      <c r="D179" s="51"/>
      <c r="E179" s="52"/>
      <c r="F179" s="52"/>
      <c r="G179" s="16"/>
      <c r="H179" s="16"/>
    </row>
    <row r="180" spans="1:8" ht="12.75">
      <c r="A180" s="50"/>
      <c r="B180" s="50"/>
      <c r="C180" s="51"/>
      <c r="D180" s="51"/>
      <c r="E180" s="52"/>
      <c r="F180" s="52"/>
      <c r="G180" s="16"/>
      <c r="H180" s="16"/>
    </row>
    <row r="181" spans="1:8" ht="12.75">
      <c r="A181" s="40" t="s">
        <v>261</v>
      </c>
      <c r="B181" s="50"/>
      <c r="C181" s="51"/>
      <c r="D181" s="50"/>
      <c r="E181" s="42"/>
      <c r="F181" s="42"/>
      <c r="G181" s="16"/>
      <c r="H181" s="16"/>
    </row>
    <row r="182" spans="1:8" ht="12.75">
      <c r="A182" s="40" t="s">
        <v>242</v>
      </c>
      <c r="B182" s="50"/>
      <c r="C182" s="51"/>
      <c r="D182" s="40"/>
      <c r="E182" s="42"/>
      <c r="F182" s="42"/>
      <c r="G182" s="16"/>
      <c r="H182" s="16"/>
    </row>
    <row r="183" spans="1:8" ht="12.75">
      <c r="A183" s="53"/>
      <c r="B183" s="50"/>
      <c r="C183" s="51"/>
      <c r="D183" s="53"/>
      <c r="E183" s="42"/>
      <c r="F183" s="42"/>
      <c r="G183" s="16"/>
      <c r="H183" s="16"/>
    </row>
    <row r="184" spans="1:8" ht="24">
      <c r="A184" s="12" t="s">
        <v>1</v>
      </c>
      <c r="B184" s="13" t="s">
        <v>2</v>
      </c>
      <c r="C184" s="13" t="s">
        <v>243</v>
      </c>
      <c r="D184" s="12" t="s">
        <v>4</v>
      </c>
      <c r="E184" s="15" t="s">
        <v>244</v>
      </c>
      <c r="F184" s="15" t="s">
        <v>249</v>
      </c>
      <c r="G184" s="16"/>
      <c r="H184" s="16"/>
    </row>
    <row r="185" spans="1:8" ht="12.75">
      <c r="A185" s="18">
        <v>750</v>
      </c>
      <c r="B185" s="18"/>
      <c r="C185" s="17"/>
      <c r="D185" s="18" t="s">
        <v>34</v>
      </c>
      <c r="E185" s="54">
        <v>11000</v>
      </c>
      <c r="F185" s="54">
        <v>11000</v>
      </c>
      <c r="G185" s="16"/>
      <c r="H185" s="16"/>
    </row>
    <row r="186" spans="1:8" ht="12.75">
      <c r="A186" s="20"/>
      <c r="B186" s="20">
        <v>75011</v>
      </c>
      <c r="C186" s="21"/>
      <c r="D186" s="20" t="s">
        <v>35</v>
      </c>
      <c r="E186" s="55">
        <v>11000</v>
      </c>
      <c r="F186" s="55">
        <v>11000</v>
      </c>
      <c r="G186" s="16"/>
      <c r="H186" s="16"/>
    </row>
    <row r="187" spans="1:8" ht="24">
      <c r="A187" s="20"/>
      <c r="B187" s="20"/>
      <c r="C187" s="21" t="s">
        <v>268</v>
      </c>
      <c r="D187" s="22" t="s">
        <v>267</v>
      </c>
      <c r="E187" s="55">
        <v>11000</v>
      </c>
      <c r="F187" s="55">
        <v>11000</v>
      </c>
      <c r="G187" s="16"/>
      <c r="H187" s="16"/>
    </row>
    <row r="188" spans="1:8" ht="12.75">
      <c r="A188" s="50"/>
      <c r="B188" s="50"/>
      <c r="C188" s="51"/>
      <c r="D188" s="50"/>
      <c r="E188" s="42"/>
      <c r="F188" s="42"/>
      <c r="G188" s="16"/>
      <c r="H188" s="16"/>
    </row>
    <row r="189" spans="1:8" ht="12.75">
      <c r="A189" s="50"/>
      <c r="B189" s="50"/>
      <c r="C189" s="51"/>
      <c r="D189" s="50"/>
      <c r="E189" s="42"/>
      <c r="F189" s="42"/>
      <c r="G189" s="16"/>
      <c r="H189" s="16"/>
    </row>
    <row r="190" spans="1:8" ht="12.75">
      <c r="A190" s="30"/>
      <c r="B190" s="30"/>
      <c r="C190" s="31"/>
      <c r="D190" s="649" t="s">
        <v>253</v>
      </c>
      <c r="E190" s="644"/>
      <c r="F190" s="644"/>
      <c r="G190" s="16"/>
      <c r="H190" s="16"/>
    </row>
    <row r="191" spans="1:8" ht="12.75">
      <c r="A191" s="30"/>
      <c r="B191" s="30"/>
      <c r="C191" s="31"/>
      <c r="D191" s="34"/>
      <c r="E191" s="36"/>
      <c r="F191" s="36"/>
      <c r="G191" s="16"/>
      <c r="H191" s="16"/>
    </row>
    <row r="192" spans="1:8" ht="12.75">
      <c r="A192" s="30"/>
      <c r="B192" s="30"/>
      <c r="C192" s="31"/>
      <c r="D192" s="34"/>
      <c r="E192" s="37" t="s">
        <v>119</v>
      </c>
      <c r="F192" s="36"/>
      <c r="G192" s="16"/>
      <c r="H192" s="16"/>
    </row>
    <row r="193" spans="1:8" ht="12.75">
      <c r="A193" s="30"/>
      <c r="B193" s="30"/>
      <c r="C193" s="31"/>
      <c r="D193" s="649" t="s">
        <v>254</v>
      </c>
      <c r="E193" s="644"/>
      <c r="F193" s="644"/>
      <c r="G193" s="16"/>
      <c r="H193" s="16"/>
    </row>
    <row r="194" spans="1:8" ht="12.75">
      <c r="A194" s="50"/>
      <c r="B194" s="50"/>
      <c r="C194" s="51"/>
      <c r="D194" s="34"/>
      <c r="E194" s="37"/>
      <c r="F194" s="36"/>
      <c r="G194" s="16"/>
      <c r="H194" s="16"/>
    </row>
    <row r="195" spans="1:8" ht="12.75">
      <c r="A195" s="30"/>
      <c r="B195" s="30"/>
      <c r="C195" s="31"/>
      <c r="D195" s="34"/>
      <c r="E195" s="35"/>
      <c r="F195" s="35"/>
      <c r="G195" s="16"/>
      <c r="H195" s="16"/>
    </row>
    <row r="196" spans="1:8" ht="12.75">
      <c r="A196" s="30"/>
      <c r="B196" s="30"/>
      <c r="C196" s="31"/>
      <c r="D196" s="34"/>
      <c r="E196" s="35"/>
      <c r="F196" s="35"/>
      <c r="G196" s="16"/>
      <c r="H196" s="16"/>
    </row>
    <row r="197" spans="1:8" ht="12.75">
      <c r="A197" s="30"/>
      <c r="B197" s="30"/>
      <c r="C197" s="31"/>
      <c r="D197" s="34"/>
      <c r="E197" s="35"/>
      <c r="F197" s="35"/>
      <c r="G197" s="16"/>
      <c r="H197" s="16"/>
    </row>
    <row r="198" spans="1:8" ht="12.75">
      <c r="A198" s="30"/>
      <c r="B198" s="30"/>
      <c r="C198" s="31"/>
      <c r="D198" s="34"/>
      <c r="E198" s="35"/>
      <c r="F198" s="35"/>
      <c r="G198" s="16"/>
      <c r="H198" s="16"/>
    </row>
    <row r="199" spans="1:8" ht="12.75">
      <c r="A199" s="30"/>
      <c r="B199" s="30"/>
      <c r="C199" s="31"/>
      <c r="D199" s="34"/>
      <c r="E199" s="35"/>
      <c r="F199" s="35"/>
      <c r="G199" s="16"/>
      <c r="H199" s="16"/>
    </row>
    <row r="200" spans="1:8" ht="12.75">
      <c r="A200" s="30"/>
      <c r="B200" s="30"/>
      <c r="C200" s="31"/>
      <c r="D200" s="34"/>
      <c r="E200" s="35"/>
      <c r="F200" s="35"/>
      <c r="G200" s="16"/>
      <c r="H200" s="16"/>
    </row>
    <row r="201" spans="1:8" ht="12.75">
      <c r="A201" s="30"/>
      <c r="B201" s="30"/>
      <c r="C201" s="31"/>
      <c r="D201" s="34"/>
      <c r="E201" s="35"/>
      <c r="F201" s="35"/>
      <c r="G201" s="16"/>
      <c r="H201" s="16"/>
    </row>
    <row r="202" spans="1:8" ht="12.75">
      <c r="A202" s="30"/>
      <c r="B202" s="30"/>
      <c r="C202" s="31"/>
      <c r="D202" s="34"/>
      <c r="E202" s="35"/>
      <c r="F202" s="35"/>
      <c r="G202" s="16"/>
      <c r="H202" s="16"/>
    </row>
    <row r="203" spans="1:8" ht="12.75">
      <c r="A203" s="30"/>
      <c r="B203" s="30"/>
      <c r="C203" s="31"/>
      <c r="D203" s="34"/>
      <c r="E203" s="35"/>
      <c r="F203" s="35"/>
      <c r="G203" s="16"/>
      <c r="H203" s="16"/>
    </row>
    <row r="204" spans="1:8" ht="12.75">
      <c r="A204" s="30"/>
      <c r="B204" s="30"/>
      <c r="C204" s="31"/>
      <c r="D204" s="34"/>
      <c r="E204" s="35"/>
      <c r="F204" s="35"/>
      <c r="G204" s="16"/>
      <c r="H204" s="16"/>
    </row>
    <row r="205" spans="1:8" ht="12.75">
      <c r="A205" s="30"/>
      <c r="B205" s="30"/>
      <c r="C205" s="31"/>
      <c r="D205" s="34"/>
      <c r="E205" s="35"/>
      <c r="F205" s="35"/>
      <c r="G205" s="16"/>
      <c r="H205" s="16"/>
    </row>
    <row r="206" spans="1:8" ht="12.75">
      <c r="A206" s="30"/>
      <c r="B206" s="30"/>
      <c r="C206" s="31"/>
      <c r="D206" s="34"/>
      <c r="E206" s="35"/>
      <c r="F206" s="35"/>
      <c r="G206" s="16"/>
      <c r="H206" s="16"/>
    </row>
    <row r="207" spans="1:8" ht="12.75">
      <c r="A207" s="30"/>
      <c r="B207" s="30"/>
      <c r="C207" s="31"/>
      <c r="D207" s="34"/>
      <c r="E207" s="35"/>
      <c r="F207" s="35"/>
      <c r="G207" s="16"/>
      <c r="H207" s="16"/>
    </row>
    <row r="208" spans="1:8" ht="12.75">
      <c r="A208" s="30"/>
      <c r="B208" s="30"/>
      <c r="C208" s="31"/>
      <c r="D208" s="34"/>
      <c r="E208" s="35"/>
      <c r="F208" s="35"/>
      <c r="G208" s="16"/>
      <c r="H208" s="16"/>
    </row>
    <row r="209" spans="1:8" ht="12.75">
      <c r="A209" s="30"/>
      <c r="B209" s="30"/>
      <c r="C209" s="31"/>
      <c r="D209" s="34"/>
      <c r="E209" s="35"/>
      <c r="F209" s="35"/>
      <c r="G209" s="16"/>
      <c r="H209" s="16"/>
    </row>
    <row r="210" spans="1:8" ht="12.75">
      <c r="A210" s="30"/>
      <c r="B210" s="30"/>
      <c r="C210" s="31"/>
      <c r="D210" s="34"/>
      <c r="E210" s="35"/>
      <c r="F210" s="35"/>
      <c r="G210" s="16"/>
      <c r="H210" s="16"/>
    </row>
    <row r="211" spans="1:8" ht="12.75">
      <c r="A211" s="30"/>
      <c r="B211" s="30"/>
      <c r="C211" s="31"/>
      <c r="D211" s="34"/>
      <c r="E211" s="35"/>
      <c r="F211" s="35"/>
      <c r="G211" s="16"/>
      <c r="H211" s="16"/>
    </row>
    <row r="212" spans="1:8" ht="12.75">
      <c r="A212" s="30"/>
      <c r="B212" s="30"/>
      <c r="C212" s="31"/>
      <c r="D212" s="34"/>
      <c r="E212" s="35"/>
      <c r="F212" s="35"/>
      <c r="G212" s="16"/>
      <c r="H212" s="16"/>
    </row>
    <row r="213" spans="1:8" ht="12.75">
      <c r="A213" s="30"/>
      <c r="B213" s="30"/>
      <c r="C213" s="31"/>
      <c r="D213" s="34"/>
      <c r="E213" s="35"/>
      <c r="F213" s="35"/>
      <c r="G213" s="16"/>
      <c r="H213" s="16"/>
    </row>
    <row r="214" spans="1:8" ht="12.75">
      <c r="A214" s="30"/>
      <c r="B214" s="30"/>
      <c r="C214" s="31"/>
      <c r="D214" s="34"/>
      <c r="E214" s="35"/>
      <c r="F214" s="35"/>
      <c r="G214" s="16"/>
      <c r="H214" s="16"/>
    </row>
    <row r="215" spans="1:8" ht="12.75">
      <c r="A215" s="30"/>
      <c r="B215" s="30"/>
      <c r="C215" s="31"/>
      <c r="D215" s="34"/>
      <c r="E215" s="35"/>
      <c r="F215" s="35"/>
      <c r="G215" s="16"/>
      <c r="H215" s="16"/>
    </row>
    <row r="216" spans="1:8" ht="12.75">
      <c r="A216" s="30"/>
      <c r="B216" s="30"/>
      <c r="C216" s="31"/>
      <c r="D216" s="34"/>
      <c r="E216" s="35"/>
      <c r="F216" s="35"/>
      <c r="G216" s="16"/>
      <c r="H216" s="16"/>
    </row>
    <row r="217" spans="1:8" ht="12.75">
      <c r="A217" s="30"/>
      <c r="B217" s="30"/>
      <c r="C217" s="31"/>
      <c r="D217" s="34"/>
      <c r="E217" s="35"/>
      <c r="F217" s="35"/>
      <c r="G217" s="16"/>
      <c r="H217" s="16"/>
    </row>
    <row r="218" spans="1:8" ht="12.75">
      <c r="A218" s="30"/>
      <c r="B218" s="30"/>
      <c r="C218" s="31"/>
      <c r="D218" s="34"/>
      <c r="E218" s="35"/>
      <c r="F218" s="35"/>
      <c r="G218" s="16"/>
      <c r="H218" s="16"/>
    </row>
    <row r="219" spans="1:8" ht="12.75">
      <c r="A219" s="16"/>
      <c r="B219" s="16"/>
      <c r="C219" s="16"/>
      <c r="D219" s="643" t="s">
        <v>259</v>
      </c>
      <c r="E219" s="644"/>
      <c r="F219" s="644"/>
      <c r="G219" s="16"/>
      <c r="H219" s="16"/>
    </row>
    <row r="220" spans="1:8" ht="12.75">
      <c r="A220" s="16"/>
      <c r="B220" s="16"/>
      <c r="C220" s="16"/>
      <c r="D220" s="643" t="s">
        <v>263</v>
      </c>
      <c r="E220" s="644"/>
      <c r="F220" s="644"/>
      <c r="G220" s="16"/>
      <c r="H220" s="16"/>
    </row>
    <row r="221" spans="1:8" ht="12.75">
      <c r="A221" s="16"/>
      <c r="B221" s="16"/>
      <c r="C221" s="16"/>
      <c r="D221" s="643" t="s">
        <v>250</v>
      </c>
      <c r="E221" s="644"/>
      <c r="F221" s="644"/>
      <c r="G221" s="16"/>
      <c r="H221" s="16"/>
    </row>
    <row r="222" spans="1:8" ht="12.75">
      <c r="A222" s="16"/>
      <c r="B222" s="16"/>
      <c r="C222" s="16"/>
      <c r="D222" s="643" t="s">
        <v>251</v>
      </c>
      <c r="E222" s="644"/>
      <c r="F222" s="644"/>
      <c r="G222" s="16"/>
      <c r="H222" s="16"/>
    </row>
    <row r="223" spans="1:8" ht="12.75">
      <c r="A223" s="30"/>
      <c r="B223" s="30"/>
      <c r="C223" s="31"/>
      <c r="D223" s="34"/>
      <c r="E223" s="35"/>
      <c r="F223" s="35"/>
      <c r="G223" s="16"/>
      <c r="H223" s="16"/>
    </row>
    <row r="224" spans="1:8" ht="12.75">
      <c r="A224" s="30"/>
      <c r="B224" s="30"/>
      <c r="C224" s="31"/>
      <c r="D224" s="32"/>
      <c r="E224" s="33"/>
      <c r="F224" s="33"/>
      <c r="G224" s="16"/>
      <c r="H224" s="16"/>
    </row>
    <row r="225" spans="1:8" ht="12.75">
      <c r="A225" s="53"/>
      <c r="B225" s="53"/>
      <c r="C225" s="56"/>
      <c r="D225" s="57" t="s">
        <v>258</v>
      </c>
      <c r="E225" s="53"/>
      <c r="F225" s="53"/>
      <c r="G225" s="16"/>
      <c r="H225" s="16"/>
    </row>
    <row r="226" spans="1:8" ht="12.75">
      <c r="A226" s="53"/>
      <c r="B226" s="53"/>
      <c r="C226" s="56"/>
      <c r="D226" s="57"/>
      <c r="E226" s="53"/>
      <c r="F226" s="53"/>
      <c r="G226" s="16"/>
      <c r="H226" s="16"/>
    </row>
    <row r="227" spans="1:8" ht="24">
      <c r="A227" s="12" t="s">
        <v>1</v>
      </c>
      <c r="B227" s="13" t="s">
        <v>2</v>
      </c>
      <c r="C227" s="14" t="s">
        <v>3</v>
      </c>
      <c r="D227" s="12" t="s">
        <v>4</v>
      </c>
      <c r="E227" s="15" t="s">
        <v>5</v>
      </c>
      <c r="F227" s="15" t="s">
        <v>249</v>
      </c>
      <c r="G227" s="16"/>
      <c r="H227" s="16"/>
    </row>
    <row r="228" spans="1:8" ht="12.75">
      <c r="A228" s="25" t="s">
        <v>6</v>
      </c>
      <c r="B228" s="25"/>
      <c r="C228" s="25"/>
      <c r="D228" s="19" t="s">
        <v>7</v>
      </c>
      <c r="E228" s="58" t="e">
        <f>SUM(E229+E232+#REF!)</f>
        <v>#REF!</v>
      </c>
      <c r="F228" s="58">
        <f>SUM(F229+F232)</f>
        <v>185720</v>
      </c>
      <c r="G228" s="16"/>
      <c r="H228" s="16"/>
    </row>
    <row r="229" spans="1:8" ht="12.75">
      <c r="A229" s="23"/>
      <c r="B229" s="23" t="s">
        <v>8</v>
      </c>
      <c r="C229" s="23"/>
      <c r="D229" s="22" t="s">
        <v>120</v>
      </c>
      <c r="E229" s="59">
        <f>SUM(E230:E231)</f>
        <v>462011</v>
      </c>
      <c r="F229" s="59">
        <f>SUM(F230:F231)</f>
        <v>172870</v>
      </c>
      <c r="G229" s="16"/>
      <c r="H229" s="16"/>
    </row>
    <row r="230" spans="1:8" ht="12.75">
      <c r="A230" s="23"/>
      <c r="B230" s="23"/>
      <c r="C230" s="23">
        <v>6050</v>
      </c>
      <c r="D230" s="22" t="s">
        <v>121</v>
      </c>
      <c r="E230" s="59">
        <v>2975</v>
      </c>
      <c r="F230" s="59">
        <v>0</v>
      </c>
      <c r="G230" s="16"/>
      <c r="H230" s="16"/>
    </row>
    <row r="231" spans="1:8" ht="36">
      <c r="A231" s="23"/>
      <c r="B231" s="23"/>
      <c r="C231" s="23" t="s">
        <v>122</v>
      </c>
      <c r="D231" s="24" t="s">
        <v>123</v>
      </c>
      <c r="E231" s="46">
        <v>459036</v>
      </c>
      <c r="F231" s="46">
        <v>172870</v>
      </c>
      <c r="G231" s="16"/>
      <c r="H231" s="16"/>
    </row>
    <row r="232" spans="1:8" ht="12.75">
      <c r="A232" s="23"/>
      <c r="B232" s="23" t="s">
        <v>124</v>
      </c>
      <c r="C232" s="23"/>
      <c r="D232" s="22" t="s">
        <v>125</v>
      </c>
      <c r="E232" s="46">
        <v>11600</v>
      </c>
      <c r="F232" s="46">
        <f>SUM(F233)</f>
        <v>12850</v>
      </c>
      <c r="G232" s="16"/>
      <c r="H232" s="16"/>
    </row>
    <row r="233" spans="1:8" ht="24">
      <c r="A233" s="23"/>
      <c r="B233" s="23"/>
      <c r="C233" s="23">
        <v>2850</v>
      </c>
      <c r="D233" s="22" t="s">
        <v>126</v>
      </c>
      <c r="E233" s="46">
        <v>11600</v>
      </c>
      <c r="F233" s="46">
        <v>12850</v>
      </c>
      <c r="G233" s="16"/>
      <c r="H233" s="16"/>
    </row>
    <row r="234" spans="1:8" ht="12.75">
      <c r="A234" s="25">
        <v>600</v>
      </c>
      <c r="B234" s="25"/>
      <c r="C234" s="25"/>
      <c r="D234" s="19" t="s">
        <v>19</v>
      </c>
      <c r="E234" s="58">
        <f>SUM(E237+E235)</f>
        <v>554414</v>
      </c>
      <c r="F234" s="58">
        <f>SUM(F237+F235)</f>
        <v>2108118</v>
      </c>
      <c r="G234" s="16"/>
      <c r="H234" s="16"/>
    </row>
    <row r="235" spans="1:8" ht="12.75">
      <c r="A235" s="25"/>
      <c r="B235" s="23" t="s">
        <v>128</v>
      </c>
      <c r="C235" s="23"/>
      <c r="D235" s="22" t="s">
        <v>129</v>
      </c>
      <c r="E235" s="59">
        <f>SUM(E236)</f>
        <v>67219</v>
      </c>
      <c r="F235" s="59">
        <f>SUM(F236)</f>
        <v>53918</v>
      </c>
      <c r="G235" s="16"/>
      <c r="H235" s="16"/>
    </row>
    <row r="236" spans="1:8" ht="48">
      <c r="A236" s="25"/>
      <c r="B236" s="25"/>
      <c r="C236" s="23" t="s">
        <v>130</v>
      </c>
      <c r="D236" s="22" t="s">
        <v>131</v>
      </c>
      <c r="E236" s="59">
        <v>67219</v>
      </c>
      <c r="F236" s="59">
        <v>53918</v>
      </c>
      <c r="G236" s="16"/>
      <c r="H236" s="16"/>
    </row>
    <row r="237" spans="1:8" ht="12.75">
      <c r="A237" s="23"/>
      <c r="B237" s="23">
        <v>60016</v>
      </c>
      <c r="C237" s="23"/>
      <c r="D237" s="22" t="s">
        <v>20</v>
      </c>
      <c r="E237" s="59">
        <f>SUM(E238:E241)</f>
        <v>487195</v>
      </c>
      <c r="F237" s="59">
        <f>SUM(F238:F241)</f>
        <v>2054200</v>
      </c>
      <c r="G237" s="16"/>
      <c r="H237" s="16"/>
    </row>
    <row r="238" spans="1:8" ht="12.75">
      <c r="A238" s="23"/>
      <c r="B238" s="23"/>
      <c r="C238" s="23">
        <v>4210</v>
      </c>
      <c r="D238" s="22" t="s">
        <v>132</v>
      </c>
      <c r="E238" s="59">
        <v>73100</v>
      </c>
      <c r="F238" s="59">
        <v>31372</v>
      </c>
      <c r="G238" s="16"/>
      <c r="H238" s="16"/>
    </row>
    <row r="239" spans="1:8" ht="12.75">
      <c r="A239" s="23"/>
      <c r="B239" s="23"/>
      <c r="C239" s="23">
        <v>4270</v>
      </c>
      <c r="D239" s="22" t="s">
        <v>133</v>
      </c>
      <c r="E239" s="59">
        <v>30900</v>
      </c>
      <c r="F239" s="59">
        <v>31820</v>
      </c>
      <c r="G239" s="16"/>
      <c r="H239" s="16"/>
    </row>
    <row r="240" spans="1:8" ht="12.75">
      <c r="A240" s="23"/>
      <c r="B240" s="23"/>
      <c r="C240" s="23">
        <v>4300</v>
      </c>
      <c r="D240" s="22" t="s">
        <v>127</v>
      </c>
      <c r="E240" s="59">
        <v>30600</v>
      </c>
      <c r="F240" s="59">
        <v>21600</v>
      </c>
      <c r="G240" s="16"/>
      <c r="H240" s="16"/>
    </row>
    <row r="241" spans="1:8" ht="12.75">
      <c r="A241" s="23"/>
      <c r="B241" s="23"/>
      <c r="C241" s="23">
        <v>6050</v>
      </c>
      <c r="D241" s="22" t="s">
        <v>121</v>
      </c>
      <c r="E241" s="59">
        <v>352595</v>
      </c>
      <c r="F241" s="59">
        <v>1969408</v>
      </c>
      <c r="G241" s="16"/>
      <c r="H241" s="16"/>
    </row>
    <row r="242" spans="1:8" ht="12.75">
      <c r="A242" s="25" t="s">
        <v>134</v>
      </c>
      <c r="B242" s="25"/>
      <c r="C242" s="25"/>
      <c r="D242" s="19" t="s">
        <v>135</v>
      </c>
      <c r="E242" s="58" t="e">
        <f>SUM(E243)</f>
        <v>#REF!</v>
      </c>
      <c r="F242" s="58">
        <f>SUM(F243)</f>
        <v>6000</v>
      </c>
      <c r="G242" s="16"/>
      <c r="H242" s="16"/>
    </row>
    <row r="243" spans="1:8" ht="12.75">
      <c r="A243" s="23"/>
      <c r="B243" s="23" t="s">
        <v>136</v>
      </c>
      <c r="C243" s="23"/>
      <c r="D243" s="22" t="s">
        <v>16</v>
      </c>
      <c r="E243" s="59" t="e">
        <f>SUM(#REF!)</f>
        <v>#REF!</v>
      </c>
      <c r="F243" s="59">
        <f>SUM(F244)</f>
        <v>6000</v>
      </c>
      <c r="G243" s="16"/>
      <c r="H243" s="16"/>
    </row>
    <row r="244" spans="1:8" ht="12.75">
      <c r="A244" s="23"/>
      <c r="B244" s="23"/>
      <c r="C244" s="23" t="s">
        <v>140</v>
      </c>
      <c r="D244" s="22" t="s">
        <v>127</v>
      </c>
      <c r="E244" s="46">
        <v>0</v>
      </c>
      <c r="F244" s="46">
        <v>6000</v>
      </c>
      <c r="G244" s="16"/>
      <c r="H244" s="16"/>
    </row>
    <row r="245" spans="1:8" ht="12.75">
      <c r="A245" s="25">
        <v>700</v>
      </c>
      <c r="B245" s="25"/>
      <c r="C245" s="25"/>
      <c r="D245" s="19" t="s">
        <v>22</v>
      </c>
      <c r="E245" s="58">
        <f>SUM(E246)</f>
        <v>11210</v>
      </c>
      <c r="F245" s="58">
        <f>SUM(F246)</f>
        <v>7570</v>
      </c>
      <c r="G245" s="16"/>
      <c r="H245" s="16"/>
    </row>
    <row r="246" spans="1:8" ht="12.75">
      <c r="A246" s="23"/>
      <c r="B246" s="23">
        <v>70004</v>
      </c>
      <c r="C246" s="23"/>
      <c r="D246" s="22" t="s">
        <v>141</v>
      </c>
      <c r="E246" s="59">
        <f>SUM(E247:E249)</f>
        <v>11210</v>
      </c>
      <c r="F246" s="59">
        <f>SUM(F247:F249)</f>
        <v>7570</v>
      </c>
      <c r="G246" s="16"/>
      <c r="H246" s="16"/>
    </row>
    <row r="247" spans="1:8" ht="12.75">
      <c r="A247" s="23"/>
      <c r="B247" s="23"/>
      <c r="C247" s="23">
        <v>4210</v>
      </c>
      <c r="D247" s="22" t="s">
        <v>132</v>
      </c>
      <c r="E247" s="59">
        <v>5000</v>
      </c>
      <c r="F247" s="59">
        <v>1000</v>
      </c>
      <c r="G247" s="16"/>
      <c r="H247" s="16"/>
    </row>
    <row r="248" spans="1:8" ht="12.75">
      <c r="A248" s="23"/>
      <c r="B248" s="23"/>
      <c r="C248" s="23">
        <v>4270</v>
      </c>
      <c r="D248" s="22" t="s">
        <v>133</v>
      </c>
      <c r="E248" s="59">
        <v>5360</v>
      </c>
      <c r="F248" s="59">
        <v>5700</v>
      </c>
      <c r="G248" s="16"/>
      <c r="H248" s="16"/>
    </row>
    <row r="249" spans="1:8" ht="12.75">
      <c r="A249" s="23"/>
      <c r="B249" s="23"/>
      <c r="C249" s="23">
        <v>4430</v>
      </c>
      <c r="D249" s="22" t="s">
        <v>144</v>
      </c>
      <c r="E249" s="59">
        <v>850</v>
      </c>
      <c r="F249" s="59">
        <v>870</v>
      </c>
      <c r="G249" s="16"/>
      <c r="H249" s="16"/>
    </row>
    <row r="250" spans="1:8" ht="12.75">
      <c r="A250" s="25">
        <v>710</v>
      </c>
      <c r="B250" s="25"/>
      <c r="C250" s="25"/>
      <c r="D250" s="19" t="s">
        <v>145</v>
      </c>
      <c r="E250" s="58" t="e">
        <f>SUM(#REF!+E251+E253)</f>
        <v>#REF!</v>
      </c>
      <c r="F250" s="58">
        <f>SUM(F251+F253)</f>
        <v>31450</v>
      </c>
      <c r="G250" s="16"/>
      <c r="H250" s="16"/>
    </row>
    <row r="251" spans="1:8" ht="12.75">
      <c r="A251" s="23"/>
      <c r="B251" s="23">
        <v>71014</v>
      </c>
      <c r="C251" s="23"/>
      <c r="D251" s="22" t="s">
        <v>146</v>
      </c>
      <c r="E251" s="59">
        <f>SUM(E252)</f>
        <v>15300</v>
      </c>
      <c r="F251" s="59">
        <f>SUM(F252)</f>
        <v>15750</v>
      </c>
      <c r="G251" s="16"/>
      <c r="H251" s="16"/>
    </row>
    <row r="252" spans="1:8" ht="12.75">
      <c r="A252" s="23"/>
      <c r="B252" s="23"/>
      <c r="C252" s="23">
        <v>4300</v>
      </c>
      <c r="D252" s="22" t="s">
        <v>127</v>
      </c>
      <c r="E252" s="59">
        <v>15300</v>
      </c>
      <c r="F252" s="59">
        <v>15750</v>
      </c>
      <c r="G252" s="16"/>
      <c r="H252" s="16"/>
    </row>
    <row r="253" spans="1:8" ht="12.75">
      <c r="A253" s="23"/>
      <c r="B253" s="23">
        <v>71095</v>
      </c>
      <c r="C253" s="23"/>
      <c r="D253" s="22" t="s">
        <v>16</v>
      </c>
      <c r="E253" s="59">
        <f>SUM(E254:E254)</f>
        <v>15300</v>
      </c>
      <c r="F253" s="59">
        <f>SUM(F254:F254)</f>
        <v>15700</v>
      </c>
      <c r="G253" s="16"/>
      <c r="H253" s="16"/>
    </row>
    <row r="254" spans="1:8" ht="12.75">
      <c r="A254" s="23"/>
      <c r="B254" s="23"/>
      <c r="C254" s="23">
        <v>4300</v>
      </c>
      <c r="D254" s="22" t="s">
        <v>127</v>
      </c>
      <c r="E254" s="59">
        <v>15300</v>
      </c>
      <c r="F254" s="59">
        <v>15700</v>
      </c>
      <c r="G254" s="16"/>
      <c r="H254" s="16"/>
    </row>
    <row r="255" spans="1:8" ht="12.75">
      <c r="A255" s="25">
        <v>750</v>
      </c>
      <c r="B255" s="25"/>
      <c r="C255" s="25"/>
      <c r="D255" s="19" t="s">
        <v>34</v>
      </c>
      <c r="E255" s="58">
        <f>SUM(E256+E265+E270)</f>
        <v>1476747</v>
      </c>
      <c r="F255" s="58">
        <f>SUM(F256+F265+F270)</f>
        <v>1267410</v>
      </c>
      <c r="G255" s="16"/>
      <c r="H255" s="16"/>
    </row>
    <row r="256" spans="1:8" ht="12.75">
      <c r="A256" s="23"/>
      <c r="B256" s="23">
        <v>75011</v>
      </c>
      <c r="C256" s="23"/>
      <c r="D256" s="22" t="s">
        <v>35</v>
      </c>
      <c r="E256" s="59">
        <f>SUM(E257:E264)</f>
        <v>25750</v>
      </c>
      <c r="F256" s="59">
        <f>SUM(F257:F264)</f>
        <v>40600</v>
      </c>
      <c r="G256" s="16"/>
      <c r="H256" s="16"/>
    </row>
    <row r="257" spans="1:8" ht="12.75">
      <c r="A257" s="23"/>
      <c r="B257" s="23"/>
      <c r="C257" s="23">
        <v>4010</v>
      </c>
      <c r="D257" s="22" t="s">
        <v>147</v>
      </c>
      <c r="E257" s="59">
        <v>16995</v>
      </c>
      <c r="F257" s="59">
        <v>17505</v>
      </c>
      <c r="G257" s="16"/>
      <c r="H257" s="16"/>
    </row>
    <row r="258" spans="1:8" ht="12.75">
      <c r="A258" s="23"/>
      <c r="B258" s="23"/>
      <c r="C258" s="23">
        <v>4040</v>
      </c>
      <c r="D258" s="22" t="s">
        <v>148</v>
      </c>
      <c r="E258" s="59">
        <v>1403</v>
      </c>
      <c r="F258" s="59">
        <v>1446</v>
      </c>
      <c r="G258" s="16"/>
      <c r="H258" s="16"/>
    </row>
    <row r="259" spans="1:8" ht="12.75">
      <c r="A259" s="23"/>
      <c r="B259" s="23"/>
      <c r="C259" s="23">
        <v>4110</v>
      </c>
      <c r="D259" s="22" t="s">
        <v>142</v>
      </c>
      <c r="E259" s="59">
        <v>3170</v>
      </c>
      <c r="F259" s="59">
        <v>3265</v>
      </c>
      <c r="G259" s="16"/>
      <c r="H259" s="16"/>
    </row>
    <row r="260" spans="1:8" ht="12.75">
      <c r="A260" s="23"/>
      <c r="B260" s="23"/>
      <c r="C260" s="23">
        <v>4120</v>
      </c>
      <c r="D260" s="22" t="s">
        <v>143</v>
      </c>
      <c r="E260" s="59">
        <v>451</v>
      </c>
      <c r="F260" s="59">
        <v>464</v>
      </c>
      <c r="G260" s="16"/>
      <c r="H260" s="16"/>
    </row>
    <row r="261" spans="1:8" ht="12.75">
      <c r="A261" s="23"/>
      <c r="B261" s="23"/>
      <c r="C261" s="23">
        <v>4210</v>
      </c>
      <c r="D261" s="22" t="s">
        <v>132</v>
      </c>
      <c r="E261" s="59">
        <v>1230</v>
      </c>
      <c r="F261" s="59">
        <v>5000</v>
      </c>
      <c r="G261" s="16"/>
      <c r="H261" s="16"/>
    </row>
    <row r="262" spans="1:8" ht="12.75">
      <c r="A262" s="23"/>
      <c r="B262" s="23"/>
      <c r="C262" s="23">
        <v>4300</v>
      </c>
      <c r="D262" s="22" t="s">
        <v>127</v>
      </c>
      <c r="E262" s="59">
        <v>1490</v>
      </c>
      <c r="F262" s="59">
        <v>10700</v>
      </c>
      <c r="G262" s="16"/>
      <c r="H262" s="16"/>
    </row>
    <row r="263" spans="1:8" ht="12.75">
      <c r="A263" s="23"/>
      <c r="B263" s="23"/>
      <c r="C263" s="23">
        <v>4410</v>
      </c>
      <c r="D263" s="22" t="s">
        <v>149</v>
      </c>
      <c r="E263" s="59">
        <v>315</v>
      </c>
      <c r="F263" s="59">
        <v>1500</v>
      </c>
      <c r="G263" s="16"/>
      <c r="H263" s="16"/>
    </row>
    <row r="264" spans="1:8" ht="12.75">
      <c r="A264" s="23"/>
      <c r="B264" s="23"/>
      <c r="C264" s="23">
        <v>4440</v>
      </c>
      <c r="D264" s="24" t="s">
        <v>150</v>
      </c>
      <c r="E264" s="59">
        <v>696</v>
      </c>
      <c r="F264" s="59">
        <v>720</v>
      </c>
      <c r="G264" s="16"/>
      <c r="H264" s="16"/>
    </row>
    <row r="265" spans="1:8" ht="12.75">
      <c r="A265" s="23"/>
      <c r="B265" s="23">
        <v>75022</v>
      </c>
      <c r="C265" s="23"/>
      <c r="D265" s="22" t="s">
        <v>151</v>
      </c>
      <c r="E265" s="59">
        <f>SUM(E266:E269)</f>
        <v>56000</v>
      </c>
      <c r="F265" s="59">
        <f>SUM(F266:F269)</f>
        <v>57650</v>
      </c>
      <c r="G265" s="16"/>
      <c r="H265" s="16"/>
    </row>
    <row r="266" spans="1:8" ht="12.75">
      <c r="A266" s="23"/>
      <c r="B266" s="23"/>
      <c r="C266" s="23">
        <v>3030</v>
      </c>
      <c r="D266" s="22" t="s">
        <v>152</v>
      </c>
      <c r="E266" s="59">
        <v>50600</v>
      </c>
      <c r="F266" s="59">
        <v>52100</v>
      </c>
      <c r="G266" s="16"/>
      <c r="H266" s="16"/>
    </row>
    <row r="267" spans="1:8" ht="12.75">
      <c r="A267" s="23"/>
      <c r="B267" s="23"/>
      <c r="C267" s="23">
        <v>4210</v>
      </c>
      <c r="D267" s="22" t="s">
        <v>132</v>
      </c>
      <c r="E267" s="59">
        <v>2950</v>
      </c>
      <c r="F267" s="59">
        <v>3050</v>
      </c>
      <c r="G267" s="16"/>
      <c r="H267" s="16"/>
    </row>
    <row r="268" spans="1:8" ht="12.75">
      <c r="A268" s="23"/>
      <c r="B268" s="23"/>
      <c r="C268" s="23">
        <v>4300</v>
      </c>
      <c r="D268" s="22" t="s">
        <v>127</v>
      </c>
      <c r="E268" s="59">
        <v>1900</v>
      </c>
      <c r="F268" s="59">
        <v>1950</v>
      </c>
      <c r="G268" s="16"/>
      <c r="H268" s="16"/>
    </row>
    <row r="269" spans="1:8" ht="12.75">
      <c r="A269" s="23"/>
      <c r="B269" s="23"/>
      <c r="C269" s="23">
        <v>4410</v>
      </c>
      <c r="D269" s="22" t="s">
        <v>149</v>
      </c>
      <c r="E269" s="59">
        <v>550</v>
      </c>
      <c r="F269" s="59">
        <v>550</v>
      </c>
      <c r="G269" s="16"/>
      <c r="H269" s="16"/>
    </row>
    <row r="270" spans="1:8" ht="12.75">
      <c r="A270" s="23"/>
      <c r="B270" s="23">
        <v>75023</v>
      </c>
      <c r="C270" s="23"/>
      <c r="D270" s="22" t="s">
        <v>40</v>
      </c>
      <c r="E270" s="59">
        <f>SUM(E271:E284)</f>
        <v>1394997</v>
      </c>
      <c r="F270" s="59">
        <f>SUM(F271:F284)</f>
        <v>1169160</v>
      </c>
      <c r="G270" s="16"/>
      <c r="H270" s="16"/>
    </row>
    <row r="271" spans="1:8" ht="12.75">
      <c r="A271" s="23"/>
      <c r="B271" s="23"/>
      <c r="C271" s="23">
        <v>3020</v>
      </c>
      <c r="D271" s="22" t="s">
        <v>153</v>
      </c>
      <c r="E271" s="46">
        <v>780</v>
      </c>
      <c r="F271" s="46">
        <v>800</v>
      </c>
      <c r="G271" s="16"/>
      <c r="H271" s="16"/>
    </row>
    <row r="272" spans="1:8" ht="12.75">
      <c r="A272" s="23"/>
      <c r="B272" s="23"/>
      <c r="C272" s="23">
        <v>4010</v>
      </c>
      <c r="D272" s="22" t="s">
        <v>147</v>
      </c>
      <c r="E272" s="59">
        <v>624100</v>
      </c>
      <c r="F272" s="59">
        <v>686230</v>
      </c>
      <c r="G272" s="16"/>
      <c r="H272" s="16"/>
    </row>
    <row r="273" spans="1:8" ht="12.75">
      <c r="A273" s="23"/>
      <c r="B273" s="23"/>
      <c r="C273" s="23">
        <v>4040</v>
      </c>
      <c r="D273" s="22" t="s">
        <v>148</v>
      </c>
      <c r="E273" s="59">
        <v>49000</v>
      </c>
      <c r="F273" s="59">
        <v>44000</v>
      </c>
      <c r="G273" s="16"/>
      <c r="H273" s="16"/>
    </row>
    <row r="274" spans="1:8" ht="12.75">
      <c r="A274" s="23"/>
      <c r="B274" s="23"/>
      <c r="C274" s="23">
        <v>4110</v>
      </c>
      <c r="D274" s="22" t="s">
        <v>142</v>
      </c>
      <c r="E274" s="59">
        <v>115970</v>
      </c>
      <c r="F274" s="59">
        <v>125800</v>
      </c>
      <c r="G274" s="16"/>
      <c r="H274" s="16"/>
    </row>
    <row r="275" spans="1:8" ht="12.75">
      <c r="A275" s="23"/>
      <c r="B275" s="23"/>
      <c r="C275" s="23">
        <v>4120</v>
      </c>
      <c r="D275" s="22" t="s">
        <v>143</v>
      </c>
      <c r="E275" s="59">
        <v>16500</v>
      </c>
      <c r="F275" s="59">
        <v>17890</v>
      </c>
      <c r="G275" s="16"/>
      <c r="H275" s="16"/>
    </row>
    <row r="276" spans="1:8" ht="12.75">
      <c r="A276" s="23"/>
      <c r="B276" s="23"/>
      <c r="C276" s="23">
        <v>4210</v>
      </c>
      <c r="D276" s="22" t="s">
        <v>132</v>
      </c>
      <c r="E276" s="59">
        <v>274868</v>
      </c>
      <c r="F276" s="59">
        <v>70000</v>
      </c>
      <c r="G276" s="16"/>
      <c r="H276" s="16"/>
    </row>
    <row r="277" spans="1:8" ht="12.75">
      <c r="A277" s="23"/>
      <c r="B277" s="23"/>
      <c r="C277" s="23">
        <v>4260</v>
      </c>
      <c r="D277" s="22" t="s">
        <v>154</v>
      </c>
      <c r="E277" s="59">
        <v>21900</v>
      </c>
      <c r="F277" s="59">
        <v>22500</v>
      </c>
      <c r="G277" s="16"/>
      <c r="H277" s="16"/>
    </row>
    <row r="278" spans="1:8" ht="12.75">
      <c r="A278" s="23"/>
      <c r="B278" s="23"/>
      <c r="C278" s="23">
        <v>4270</v>
      </c>
      <c r="D278" s="22" t="s">
        <v>133</v>
      </c>
      <c r="E278" s="59">
        <v>127579</v>
      </c>
      <c r="F278" s="59">
        <v>3000</v>
      </c>
      <c r="G278" s="16"/>
      <c r="H278" s="16"/>
    </row>
    <row r="279" spans="1:8" ht="12.75">
      <c r="A279" s="23"/>
      <c r="B279" s="23"/>
      <c r="C279" s="23">
        <v>4300</v>
      </c>
      <c r="D279" s="22" t="s">
        <v>127</v>
      </c>
      <c r="E279" s="59">
        <v>104000</v>
      </c>
      <c r="F279" s="59">
        <v>107200</v>
      </c>
      <c r="G279" s="16"/>
      <c r="H279" s="16"/>
    </row>
    <row r="280" spans="1:8" ht="12.75">
      <c r="A280" s="23"/>
      <c r="B280" s="23"/>
      <c r="C280" s="23">
        <v>4410</v>
      </c>
      <c r="D280" s="22" t="s">
        <v>149</v>
      </c>
      <c r="E280" s="59">
        <v>8500</v>
      </c>
      <c r="F280" s="59">
        <v>8800</v>
      </c>
      <c r="G280" s="16"/>
      <c r="H280" s="16"/>
    </row>
    <row r="281" spans="1:8" ht="12.75">
      <c r="A281" s="23"/>
      <c r="B281" s="23"/>
      <c r="C281" s="23" t="s">
        <v>155</v>
      </c>
      <c r="D281" s="22" t="s">
        <v>156</v>
      </c>
      <c r="E281" s="59">
        <v>5500</v>
      </c>
      <c r="F281" s="59">
        <v>5500</v>
      </c>
      <c r="G281" s="16"/>
      <c r="H281" s="16"/>
    </row>
    <row r="282" spans="1:8" ht="12.75">
      <c r="A282" s="23"/>
      <c r="B282" s="23"/>
      <c r="C282" s="23">
        <v>4430</v>
      </c>
      <c r="D282" s="22" t="s">
        <v>144</v>
      </c>
      <c r="E282" s="59">
        <v>13000</v>
      </c>
      <c r="F282" s="59">
        <v>13400</v>
      </c>
      <c r="G282" s="16"/>
      <c r="H282" s="16"/>
    </row>
    <row r="283" spans="1:8" ht="12.75">
      <c r="A283" s="23"/>
      <c r="B283" s="23"/>
      <c r="C283" s="23">
        <v>4440</v>
      </c>
      <c r="D283" s="24" t="s">
        <v>150</v>
      </c>
      <c r="E283" s="60">
        <v>13300</v>
      </c>
      <c r="F283" s="60">
        <v>14040</v>
      </c>
      <c r="G283" s="16"/>
      <c r="H283" s="16"/>
    </row>
    <row r="284" spans="1:8" ht="24">
      <c r="A284" s="23"/>
      <c r="B284" s="23"/>
      <c r="C284" s="61" t="s">
        <v>157</v>
      </c>
      <c r="D284" s="24" t="s">
        <v>158</v>
      </c>
      <c r="E284" s="62">
        <v>20000</v>
      </c>
      <c r="F284" s="62">
        <v>50000</v>
      </c>
      <c r="G284" s="16"/>
      <c r="H284" s="16"/>
    </row>
    <row r="285" spans="1:8" ht="24">
      <c r="A285" s="25">
        <v>751</v>
      </c>
      <c r="B285" s="25"/>
      <c r="C285" s="25"/>
      <c r="D285" s="26" t="s">
        <v>43</v>
      </c>
      <c r="E285" s="44">
        <f>SUM(E286+E289)</f>
        <v>10402</v>
      </c>
      <c r="F285" s="44">
        <f>SUM(F286+F289)</f>
        <v>744</v>
      </c>
      <c r="G285" s="16"/>
      <c r="H285" s="16"/>
    </row>
    <row r="286" spans="1:8" ht="24">
      <c r="A286" s="23"/>
      <c r="B286" s="23">
        <v>75101</v>
      </c>
      <c r="C286" s="23"/>
      <c r="D286" s="22" t="s">
        <v>159</v>
      </c>
      <c r="E286" s="46">
        <f>SUM(E287:E288)</f>
        <v>707</v>
      </c>
      <c r="F286" s="46">
        <f>SUM(F287:F288)</f>
        <v>744</v>
      </c>
      <c r="G286" s="16"/>
      <c r="H286" s="16"/>
    </row>
    <row r="287" spans="1:8" ht="12.75">
      <c r="A287" s="23"/>
      <c r="B287" s="23"/>
      <c r="C287" s="23">
        <v>4210</v>
      </c>
      <c r="D287" s="22" t="s">
        <v>132</v>
      </c>
      <c r="E287" s="59">
        <v>100</v>
      </c>
      <c r="F287" s="59">
        <v>100</v>
      </c>
      <c r="G287" s="16"/>
      <c r="H287" s="16"/>
    </row>
    <row r="288" spans="1:8" ht="12.75">
      <c r="A288" s="23"/>
      <c r="B288" s="23"/>
      <c r="C288" s="23">
        <v>4300</v>
      </c>
      <c r="D288" s="22" t="s">
        <v>127</v>
      </c>
      <c r="E288" s="59">
        <v>607</v>
      </c>
      <c r="F288" s="59">
        <v>644</v>
      </c>
      <c r="G288" s="16"/>
      <c r="H288" s="16"/>
    </row>
    <row r="289" spans="1:8" ht="12.75">
      <c r="A289" s="23"/>
      <c r="B289" s="23" t="s">
        <v>160</v>
      </c>
      <c r="C289" s="23"/>
      <c r="D289" s="24" t="s">
        <v>45</v>
      </c>
      <c r="E289" s="59">
        <v>9695</v>
      </c>
      <c r="F289" s="59">
        <v>0</v>
      </c>
      <c r="G289" s="16"/>
      <c r="H289" s="16"/>
    </row>
    <row r="290" spans="1:8" ht="24">
      <c r="A290" s="25">
        <v>754</v>
      </c>
      <c r="B290" s="25"/>
      <c r="C290" s="25"/>
      <c r="D290" s="19" t="s">
        <v>161</v>
      </c>
      <c r="E290" s="44">
        <f>SUM(E291+E298)</f>
        <v>80530</v>
      </c>
      <c r="F290" s="44">
        <f>SUM(F291+F298)</f>
        <v>73900</v>
      </c>
      <c r="G290" s="16"/>
      <c r="H290" s="16"/>
    </row>
    <row r="291" spans="1:8" ht="12.75">
      <c r="A291" s="23"/>
      <c r="B291" s="23">
        <v>75412</v>
      </c>
      <c r="C291" s="23"/>
      <c r="D291" s="22" t="s">
        <v>162</v>
      </c>
      <c r="E291" s="59">
        <f>SUM(E292:E297)</f>
        <v>78030</v>
      </c>
      <c r="F291" s="59">
        <f>SUM(F292:F297)</f>
        <v>73500</v>
      </c>
      <c r="G291" s="16"/>
      <c r="H291" s="16"/>
    </row>
    <row r="292" spans="1:8" ht="12.75">
      <c r="A292" s="23"/>
      <c r="B292" s="23"/>
      <c r="C292" s="23">
        <v>3030</v>
      </c>
      <c r="D292" s="22" t="s">
        <v>152</v>
      </c>
      <c r="E292" s="59">
        <v>10300</v>
      </c>
      <c r="F292" s="59">
        <v>10600</v>
      </c>
      <c r="G292" s="16"/>
      <c r="H292" s="16"/>
    </row>
    <row r="293" spans="1:8" ht="12.75">
      <c r="A293" s="23"/>
      <c r="B293" s="23"/>
      <c r="C293" s="23">
        <v>4110</v>
      </c>
      <c r="D293" s="22" t="s">
        <v>142</v>
      </c>
      <c r="E293" s="59">
        <v>210</v>
      </c>
      <c r="F293" s="59">
        <v>220</v>
      </c>
      <c r="G293" s="16"/>
      <c r="H293" s="16"/>
    </row>
    <row r="294" spans="1:8" ht="12.75">
      <c r="A294" s="23"/>
      <c r="B294" s="23"/>
      <c r="C294" s="23">
        <v>4210</v>
      </c>
      <c r="D294" s="22" t="s">
        <v>132</v>
      </c>
      <c r="E294" s="59">
        <v>29170</v>
      </c>
      <c r="F294" s="59">
        <v>23130</v>
      </c>
      <c r="G294" s="16"/>
      <c r="H294" s="16"/>
    </row>
    <row r="295" spans="1:8" ht="12.75">
      <c r="A295" s="23"/>
      <c r="B295" s="23"/>
      <c r="C295" s="23">
        <v>4260</v>
      </c>
      <c r="D295" s="22" t="s">
        <v>154</v>
      </c>
      <c r="E295" s="59">
        <v>14180</v>
      </c>
      <c r="F295" s="59">
        <v>14600</v>
      </c>
      <c r="G295" s="16"/>
      <c r="H295" s="16"/>
    </row>
    <row r="296" spans="1:8" ht="12.75">
      <c r="A296" s="23"/>
      <c r="B296" s="23"/>
      <c r="C296" s="23">
        <v>4300</v>
      </c>
      <c r="D296" s="22" t="s">
        <v>127</v>
      </c>
      <c r="E296" s="59">
        <v>16320</v>
      </c>
      <c r="F296" s="63">
        <v>16860</v>
      </c>
      <c r="G296" s="16"/>
      <c r="H296" s="16"/>
    </row>
    <row r="297" spans="1:8" ht="12.75">
      <c r="A297" s="23"/>
      <c r="B297" s="23"/>
      <c r="C297" s="23">
        <v>4430</v>
      </c>
      <c r="D297" s="22" t="s">
        <v>144</v>
      </c>
      <c r="E297" s="59">
        <v>7850</v>
      </c>
      <c r="F297" s="59">
        <v>8090</v>
      </c>
      <c r="G297" s="16"/>
      <c r="H297" s="16"/>
    </row>
    <row r="298" spans="1:8" ht="12.75">
      <c r="A298" s="23"/>
      <c r="B298" s="23">
        <v>75414</v>
      </c>
      <c r="C298" s="23"/>
      <c r="D298" s="22" t="s">
        <v>47</v>
      </c>
      <c r="E298" s="59">
        <v>2500</v>
      </c>
      <c r="F298" s="59">
        <f>SUM(F299)</f>
        <v>400</v>
      </c>
      <c r="G298" s="16"/>
      <c r="H298" s="16"/>
    </row>
    <row r="299" spans="1:8" ht="12.75">
      <c r="A299" s="23"/>
      <c r="B299" s="23"/>
      <c r="C299" s="23">
        <v>4210</v>
      </c>
      <c r="D299" s="22" t="s">
        <v>132</v>
      </c>
      <c r="E299" s="59">
        <v>2500</v>
      </c>
      <c r="F299" s="59">
        <v>400</v>
      </c>
      <c r="G299" s="16"/>
      <c r="H299" s="16"/>
    </row>
    <row r="300" spans="1:8" ht="36">
      <c r="A300" s="25" t="s">
        <v>163</v>
      </c>
      <c r="B300" s="25"/>
      <c r="C300" s="25"/>
      <c r="D300" s="26" t="s">
        <v>49</v>
      </c>
      <c r="E300" s="44">
        <f>SUM(E301)</f>
        <v>36940</v>
      </c>
      <c r="F300" s="44">
        <f>SUM(F301)</f>
        <v>38550</v>
      </c>
      <c r="G300" s="16"/>
      <c r="H300" s="16"/>
    </row>
    <row r="301" spans="1:8" ht="24">
      <c r="A301" s="23"/>
      <c r="B301" s="23" t="s">
        <v>164</v>
      </c>
      <c r="C301" s="23"/>
      <c r="D301" s="22" t="s">
        <v>165</v>
      </c>
      <c r="E301" s="59">
        <f>SUM(E302:E304)</f>
        <v>36940</v>
      </c>
      <c r="F301" s="59">
        <f>SUM(F302:F304)</f>
        <v>38550</v>
      </c>
      <c r="G301" s="16"/>
      <c r="H301" s="16"/>
    </row>
    <row r="302" spans="1:8" ht="12.75">
      <c r="A302" s="23"/>
      <c r="B302" s="23"/>
      <c r="C302" s="23">
        <v>4100</v>
      </c>
      <c r="D302" s="22" t="s">
        <v>166</v>
      </c>
      <c r="E302" s="59">
        <v>13400</v>
      </c>
      <c r="F302" s="59">
        <v>14300</v>
      </c>
      <c r="G302" s="16"/>
      <c r="H302" s="16"/>
    </row>
    <row r="303" spans="1:8" ht="12.75">
      <c r="A303" s="23"/>
      <c r="B303" s="23"/>
      <c r="C303" s="23">
        <v>4210</v>
      </c>
      <c r="D303" s="22" t="s">
        <v>132</v>
      </c>
      <c r="E303" s="59">
        <v>510</v>
      </c>
      <c r="F303" s="59">
        <v>530</v>
      </c>
      <c r="G303" s="16"/>
      <c r="H303" s="16"/>
    </row>
    <row r="304" spans="1:8" ht="12.75">
      <c r="A304" s="23"/>
      <c r="B304" s="23"/>
      <c r="C304" s="23">
        <v>4300</v>
      </c>
      <c r="D304" s="22" t="s">
        <v>127</v>
      </c>
      <c r="E304" s="59">
        <v>23030</v>
      </c>
      <c r="F304" s="59">
        <v>23720</v>
      </c>
      <c r="G304" s="16"/>
      <c r="H304" s="16"/>
    </row>
    <row r="305" spans="1:8" ht="12.75">
      <c r="A305" s="25">
        <v>757</v>
      </c>
      <c r="B305" s="25"/>
      <c r="C305" s="25"/>
      <c r="D305" s="19" t="s">
        <v>167</v>
      </c>
      <c r="E305" s="58">
        <f>SUM(E306)</f>
        <v>75000</v>
      </c>
      <c r="F305" s="58">
        <f>SUM(F306)</f>
        <v>160000</v>
      </c>
      <c r="G305" s="16"/>
      <c r="H305" s="16"/>
    </row>
    <row r="306" spans="1:8" ht="24">
      <c r="A306" s="23"/>
      <c r="B306" s="23">
        <v>75702</v>
      </c>
      <c r="C306" s="23"/>
      <c r="D306" s="22" t="s">
        <v>168</v>
      </c>
      <c r="E306" s="46">
        <f>SUM(E307)</f>
        <v>75000</v>
      </c>
      <c r="F306" s="46">
        <f>SUM(F307)</f>
        <v>160000</v>
      </c>
      <c r="G306" s="16"/>
      <c r="H306" s="16"/>
    </row>
    <row r="307" spans="1:8" ht="24">
      <c r="A307" s="23"/>
      <c r="B307" s="23"/>
      <c r="C307" s="23" t="s">
        <v>169</v>
      </c>
      <c r="D307" s="24" t="s">
        <v>170</v>
      </c>
      <c r="E307" s="46">
        <v>75000</v>
      </c>
      <c r="F307" s="46">
        <v>160000</v>
      </c>
      <c r="G307" s="16"/>
      <c r="H307" s="16"/>
    </row>
    <row r="308" spans="1:8" ht="12.75">
      <c r="A308" s="25">
        <v>758</v>
      </c>
      <c r="B308" s="25"/>
      <c r="C308" s="25"/>
      <c r="D308" s="19" t="s">
        <v>89</v>
      </c>
      <c r="E308" s="58">
        <v>20000</v>
      </c>
      <c r="F308" s="58">
        <f>SUM(F309)</f>
        <v>160000</v>
      </c>
      <c r="G308" s="16"/>
      <c r="H308" s="16"/>
    </row>
    <row r="309" spans="1:8" ht="12.75">
      <c r="A309" s="23"/>
      <c r="B309" s="23">
        <v>75818</v>
      </c>
      <c r="C309" s="23"/>
      <c r="D309" s="22" t="s">
        <v>171</v>
      </c>
      <c r="E309" s="59">
        <v>20000</v>
      </c>
      <c r="F309" s="59">
        <f>SUM(F310)</f>
        <v>160000</v>
      </c>
      <c r="G309" s="16"/>
      <c r="H309" s="16"/>
    </row>
    <row r="310" spans="1:8" ht="12.75">
      <c r="A310" s="23"/>
      <c r="B310" s="23"/>
      <c r="C310" s="23">
        <v>4810</v>
      </c>
      <c r="D310" s="22" t="s">
        <v>172</v>
      </c>
      <c r="E310" s="59">
        <v>20000</v>
      </c>
      <c r="F310" s="59">
        <v>160000</v>
      </c>
      <c r="G310" s="16"/>
      <c r="H310" s="16"/>
    </row>
    <row r="311" spans="1:8" ht="12.75">
      <c r="A311" s="25">
        <v>801</v>
      </c>
      <c r="B311" s="25"/>
      <c r="C311" s="25"/>
      <c r="D311" s="19" t="s">
        <v>98</v>
      </c>
      <c r="E311" s="58">
        <f>SUM(E312+E330+E346+E362+E364+E366)</f>
        <v>4178749</v>
      </c>
      <c r="F311" s="58">
        <f>SUM(F312+F330+F346+F362+F364+F366)</f>
        <v>4968679</v>
      </c>
      <c r="G311" s="16"/>
      <c r="H311" s="16"/>
    </row>
    <row r="312" spans="1:8" ht="12.75">
      <c r="A312" s="23"/>
      <c r="B312" s="23">
        <v>80101</v>
      </c>
      <c r="C312" s="23"/>
      <c r="D312" s="22" t="s">
        <v>99</v>
      </c>
      <c r="E312" s="59">
        <f>SUM(E313:E329)</f>
        <v>2393436</v>
      </c>
      <c r="F312" s="59">
        <f>SUM(F313:F329)</f>
        <v>3089615</v>
      </c>
      <c r="G312" s="16"/>
      <c r="H312" s="16"/>
    </row>
    <row r="313" spans="1:8" ht="36">
      <c r="A313" s="23"/>
      <c r="B313" s="23"/>
      <c r="C313" s="23">
        <v>2820</v>
      </c>
      <c r="D313" s="22" t="s">
        <v>137</v>
      </c>
      <c r="E313" s="46">
        <v>458166</v>
      </c>
      <c r="F313" s="46">
        <v>460000</v>
      </c>
      <c r="G313" s="16"/>
      <c r="H313" s="16"/>
    </row>
    <row r="314" spans="1:8" ht="12.75">
      <c r="A314" s="23"/>
      <c r="B314" s="23"/>
      <c r="C314" s="23">
        <v>3020</v>
      </c>
      <c r="D314" s="22" t="s">
        <v>153</v>
      </c>
      <c r="E314" s="59">
        <v>105649</v>
      </c>
      <c r="F314" s="64">
        <v>114292</v>
      </c>
      <c r="G314" s="16"/>
      <c r="H314" s="16"/>
    </row>
    <row r="315" spans="1:8" ht="12.75">
      <c r="A315" s="23"/>
      <c r="B315" s="23"/>
      <c r="C315" s="23">
        <v>4010</v>
      </c>
      <c r="D315" s="22" t="s">
        <v>147</v>
      </c>
      <c r="E315" s="59">
        <v>1126688</v>
      </c>
      <c r="F315" s="64">
        <v>1199191</v>
      </c>
      <c r="G315" s="16"/>
      <c r="H315" s="16"/>
    </row>
    <row r="316" spans="1:8" ht="12.75">
      <c r="A316" s="23"/>
      <c r="B316" s="23"/>
      <c r="C316" s="23">
        <v>4040</v>
      </c>
      <c r="D316" s="22" t="s">
        <v>148</v>
      </c>
      <c r="E316" s="59">
        <v>88117</v>
      </c>
      <c r="F316" s="64">
        <v>95769</v>
      </c>
      <c r="G316" s="16"/>
      <c r="H316" s="16"/>
    </row>
    <row r="317" spans="1:8" ht="12.75">
      <c r="A317" s="23"/>
      <c r="B317" s="23"/>
      <c r="C317" s="23">
        <v>4110</v>
      </c>
      <c r="D317" s="22" t="s">
        <v>142</v>
      </c>
      <c r="E317" s="59">
        <v>236120</v>
      </c>
      <c r="F317" s="64">
        <v>252245</v>
      </c>
      <c r="G317" s="16"/>
      <c r="H317" s="16"/>
    </row>
    <row r="318" spans="1:8" ht="12.75">
      <c r="A318" s="23"/>
      <c r="B318" s="23"/>
      <c r="C318" s="23">
        <v>4120</v>
      </c>
      <c r="D318" s="22" t="s">
        <v>143</v>
      </c>
      <c r="E318" s="59">
        <v>32150</v>
      </c>
      <c r="F318" s="64">
        <v>34353</v>
      </c>
      <c r="G318" s="16"/>
      <c r="H318" s="16"/>
    </row>
    <row r="319" spans="1:8" ht="12.75">
      <c r="A319" s="23"/>
      <c r="B319" s="23"/>
      <c r="C319" s="23" t="s">
        <v>173</v>
      </c>
      <c r="D319" s="22" t="s">
        <v>174</v>
      </c>
      <c r="E319" s="59">
        <v>9700</v>
      </c>
      <c r="F319" s="64">
        <v>10000</v>
      </c>
      <c r="G319" s="16"/>
      <c r="H319" s="16"/>
    </row>
    <row r="320" spans="1:8" ht="24">
      <c r="A320" s="23"/>
      <c r="B320" s="23"/>
      <c r="C320" s="23">
        <v>4140</v>
      </c>
      <c r="D320" s="22" t="s">
        <v>175</v>
      </c>
      <c r="E320" s="59">
        <v>6632</v>
      </c>
      <c r="F320" s="64">
        <v>7011</v>
      </c>
      <c r="G320" s="16"/>
      <c r="H320" s="16"/>
    </row>
    <row r="321" spans="1:8" ht="12.75">
      <c r="A321" s="23"/>
      <c r="B321" s="23"/>
      <c r="C321" s="23">
        <v>4210</v>
      </c>
      <c r="D321" s="22" t="s">
        <v>132</v>
      </c>
      <c r="E321" s="59">
        <v>32947</v>
      </c>
      <c r="F321" s="64">
        <v>28476</v>
      </c>
      <c r="G321" s="16"/>
      <c r="H321" s="16"/>
    </row>
    <row r="322" spans="1:8" ht="12.75">
      <c r="A322" s="23"/>
      <c r="B322" s="23"/>
      <c r="C322" s="23">
        <v>4240</v>
      </c>
      <c r="D322" s="24" t="s">
        <v>176</v>
      </c>
      <c r="E322" s="60">
        <v>7314</v>
      </c>
      <c r="F322" s="65">
        <v>7534</v>
      </c>
      <c r="G322" s="16"/>
      <c r="H322" s="16"/>
    </row>
    <row r="323" spans="1:8" ht="12.75">
      <c r="A323" s="23"/>
      <c r="B323" s="23"/>
      <c r="C323" s="23">
        <v>4260</v>
      </c>
      <c r="D323" s="22" t="s">
        <v>154</v>
      </c>
      <c r="E323" s="59">
        <v>75717</v>
      </c>
      <c r="F323" s="64">
        <v>77988</v>
      </c>
      <c r="G323" s="16"/>
      <c r="H323" s="16"/>
    </row>
    <row r="324" spans="1:8" ht="12.75">
      <c r="A324" s="23"/>
      <c r="B324" s="23"/>
      <c r="C324" s="23">
        <v>4270</v>
      </c>
      <c r="D324" s="22" t="s">
        <v>133</v>
      </c>
      <c r="E324" s="59">
        <v>105131</v>
      </c>
      <c r="F324" s="64">
        <v>690103</v>
      </c>
      <c r="G324" s="16"/>
      <c r="H324" s="16"/>
    </row>
    <row r="325" spans="1:8" ht="12.75">
      <c r="A325" s="23"/>
      <c r="B325" s="23"/>
      <c r="C325" s="23">
        <v>4280</v>
      </c>
      <c r="D325" s="22" t="s">
        <v>177</v>
      </c>
      <c r="E325" s="59">
        <v>2840</v>
      </c>
      <c r="F325" s="64">
        <v>2924</v>
      </c>
      <c r="G325" s="16"/>
      <c r="H325" s="16"/>
    </row>
    <row r="326" spans="1:8" ht="12.75">
      <c r="A326" s="23"/>
      <c r="B326" s="23"/>
      <c r="C326" s="23">
        <v>4300</v>
      </c>
      <c r="D326" s="22" t="s">
        <v>127</v>
      </c>
      <c r="E326" s="59">
        <v>28951</v>
      </c>
      <c r="F326" s="64">
        <v>29810</v>
      </c>
      <c r="G326" s="16"/>
      <c r="H326" s="16"/>
    </row>
    <row r="327" spans="1:8" ht="12.75">
      <c r="A327" s="23"/>
      <c r="B327" s="23"/>
      <c r="C327" s="23">
        <v>4410</v>
      </c>
      <c r="D327" s="22" t="s">
        <v>149</v>
      </c>
      <c r="E327" s="59">
        <v>3625</v>
      </c>
      <c r="F327" s="64">
        <v>3734</v>
      </c>
      <c r="G327" s="16"/>
      <c r="H327" s="16"/>
    </row>
    <row r="328" spans="1:8" ht="12.75">
      <c r="A328" s="23"/>
      <c r="B328" s="23"/>
      <c r="C328" s="23">
        <v>4430</v>
      </c>
      <c r="D328" s="22" t="s">
        <v>144</v>
      </c>
      <c r="E328" s="59">
        <v>3246</v>
      </c>
      <c r="F328" s="64">
        <v>3343</v>
      </c>
      <c r="G328" s="16"/>
      <c r="H328" s="16"/>
    </row>
    <row r="329" spans="1:8" ht="12.75">
      <c r="A329" s="23"/>
      <c r="B329" s="23"/>
      <c r="C329" s="23">
        <v>4440</v>
      </c>
      <c r="D329" s="24" t="s">
        <v>150</v>
      </c>
      <c r="E329" s="60">
        <v>70443</v>
      </c>
      <c r="F329" s="66">
        <v>72842</v>
      </c>
      <c r="G329" s="16"/>
      <c r="H329" s="16"/>
    </row>
    <row r="330" spans="1:8" ht="12.75">
      <c r="A330" s="23"/>
      <c r="B330" s="23" t="s">
        <v>179</v>
      </c>
      <c r="C330" s="23"/>
      <c r="D330" s="22" t="s">
        <v>101</v>
      </c>
      <c r="E330" s="59">
        <f>SUM(E331:E345)</f>
        <v>615347</v>
      </c>
      <c r="F330" s="59">
        <f>SUM(F331:F345)</f>
        <v>619918</v>
      </c>
      <c r="G330" s="16"/>
      <c r="H330" s="16"/>
    </row>
    <row r="331" spans="1:8" ht="12.75">
      <c r="A331" s="23"/>
      <c r="B331" s="23"/>
      <c r="C331" s="23">
        <v>3020</v>
      </c>
      <c r="D331" s="22" t="s">
        <v>153</v>
      </c>
      <c r="E331" s="59">
        <v>31520</v>
      </c>
      <c r="F331" s="59">
        <v>32342</v>
      </c>
      <c r="G331" s="16"/>
      <c r="H331" s="16"/>
    </row>
    <row r="332" spans="1:8" ht="12.75">
      <c r="A332" s="23"/>
      <c r="B332" s="23"/>
      <c r="C332" s="23">
        <v>4010</v>
      </c>
      <c r="D332" s="22" t="s">
        <v>147</v>
      </c>
      <c r="E332" s="59">
        <v>338314</v>
      </c>
      <c r="F332" s="59">
        <v>337780</v>
      </c>
      <c r="G332" s="16"/>
      <c r="H332" s="16"/>
    </row>
    <row r="333" spans="1:8" ht="12.75">
      <c r="A333" s="23"/>
      <c r="B333" s="23"/>
      <c r="C333" s="23">
        <v>4040</v>
      </c>
      <c r="D333" s="22" t="s">
        <v>148</v>
      </c>
      <c r="E333" s="59">
        <v>26098</v>
      </c>
      <c r="F333" s="59">
        <v>28756</v>
      </c>
      <c r="G333" s="16"/>
      <c r="H333" s="16"/>
    </row>
    <row r="334" spans="1:8" ht="12.75">
      <c r="A334" s="23"/>
      <c r="B334" s="23"/>
      <c r="C334" s="23">
        <v>4110</v>
      </c>
      <c r="D334" s="22" t="s">
        <v>142</v>
      </c>
      <c r="E334" s="59">
        <v>70994</v>
      </c>
      <c r="F334" s="59">
        <v>71354</v>
      </c>
      <c r="G334" s="16"/>
      <c r="H334" s="16"/>
    </row>
    <row r="335" spans="1:8" ht="12.75">
      <c r="A335" s="23"/>
      <c r="B335" s="23"/>
      <c r="C335" s="23">
        <v>4120</v>
      </c>
      <c r="D335" s="22" t="s">
        <v>143</v>
      </c>
      <c r="E335" s="59">
        <v>9668</v>
      </c>
      <c r="F335" s="59">
        <v>9717</v>
      </c>
      <c r="G335" s="16"/>
      <c r="H335" s="16"/>
    </row>
    <row r="336" spans="1:8" ht="12.75">
      <c r="A336" s="23"/>
      <c r="B336" s="23"/>
      <c r="C336" s="23" t="s">
        <v>173</v>
      </c>
      <c r="D336" s="22" t="s">
        <v>174</v>
      </c>
      <c r="E336" s="59">
        <v>8700</v>
      </c>
      <c r="F336" s="59">
        <v>9000</v>
      </c>
      <c r="G336" s="16"/>
      <c r="H336" s="16"/>
    </row>
    <row r="337" spans="1:8" ht="12.75">
      <c r="A337" s="23"/>
      <c r="B337" s="23"/>
      <c r="C337" s="23">
        <v>4210</v>
      </c>
      <c r="D337" s="22" t="s">
        <v>132</v>
      </c>
      <c r="E337" s="59">
        <v>24100</v>
      </c>
      <c r="F337" s="59">
        <v>12463</v>
      </c>
      <c r="G337" s="16"/>
      <c r="H337" s="16"/>
    </row>
    <row r="338" spans="1:8" ht="12.75">
      <c r="A338" s="23"/>
      <c r="B338" s="23"/>
      <c r="C338" s="23" t="s">
        <v>180</v>
      </c>
      <c r="D338" s="22" t="s">
        <v>181</v>
      </c>
      <c r="E338" s="59">
        <v>35258</v>
      </c>
      <c r="F338" s="59">
        <v>59740</v>
      </c>
      <c r="G338" s="16"/>
      <c r="H338" s="16"/>
    </row>
    <row r="339" spans="1:8" ht="12.75">
      <c r="A339" s="23"/>
      <c r="B339" s="23"/>
      <c r="C339" s="23">
        <v>4260</v>
      </c>
      <c r="D339" s="22" t="s">
        <v>154</v>
      </c>
      <c r="E339" s="59">
        <v>17840</v>
      </c>
      <c r="F339" s="59">
        <v>18730</v>
      </c>
      <c r="G339" s="16"/>
      <c r="H339" s="16"/>
    </row>
    <row r="340" spans="1:8" ht="12.75">
      <c r="A340" s="23"/>
      <c r="B340" s="23"/>
      <c r="C340" s="23">
        <v>4270</v>
      </c>
      <c r="D340" s="22" t="s">
        <v>133</v>
      </c>
      <c r="E340" s="59">
        <v>13600</v>
      </c>
      <c r="F340" s="59">
        <v>6283</v>
      </c>
      <c r="G340" s="16"/>
      <c r="H340" s="16"/>
    </row>
    <row r="341" spans="1:8" ht="12.75">
      <c r="A341" s="23"/>
      <c r="B341" s="23"/>
      <c r="C341" s="23">
        <v>4280</v>
      </c>
      <c r="D341" s="22" t="s">
        <v>177</v>
      </c>
      <c r="E341" s="59">
        <v>1094</v>
      </c>
      <c r="F341" s="59">
        <v>1127</v>
      </c>
      <c r="G341" s="16"/>
      <c r="H341" s="16"/>
    </row>
    <row r="342" spans="1:8" ht="12.75">
      <c r="A342" s="23"/>
      <c r="B342" s="23"/>
      <c r="C342" s="23">
        <v>4300</v>
      </c>
      <c r="D342" s="22" t="s">
        <v>127</v>
      </c>
      <c r="E342" s="59">
        <v>16200</v>
      </c>
      <c r="F342" s="59">
        <v>9850</v>
      </c>
      <c r="G342" s="16"/>
      <c r="H342" s="16"/>
    </row>
    <row r="343" spans="1:8" ht="12.75">
      <c r="A343" s="23"/>
      <c r="B343" s="23"/>
      <c r="C343" s="23">
        <v>4410</v>
      </c>
      <c r="D343" s="22" t="s">
        <v>149</v>
      </c>
      <c r="E343" s="59">
        <v>760</v>
      </c>
      <c r="F343" s="59">
        <v>783</v>
      </c>
      <c r="G343" s="16"/>
      <c r="H343" s="16"/>
    </row>
    <row r="344" spans="1:8" ht="12.75">
      <c r="A344" s="23"/>
      <c r="B344" s="23"/>
      <c r="C344" s="23">
        <v>4430</v>
      </c>
      <c r="D344" s="22" t="s">
        <v>144</v>
      </c>
      <c r="E344" s="59">
        <v>931</v>
      </c>
      <c r="F344" s="59">
        <v>959</v>
      </c>
      <c r="G344" s="16"/>
      <c r="H344" s="16"/>
    </row>
    <row r="345" spans="1:8" ht="12.75">
      <c r="A345" s="23"/>
      <c r="B345" s="23"/>
      <c r="C345" s="23">
        <v>4440</v>
      </c>
      <c r="D345" s="24" t="s">
        <v>150</v>
      </c>
      <c r="E345" s="60">
        <v>20270</v>
      </c>
      <c r="F345" s="60">
        <v>21034</v>
      </c>
      <c r="G345" s="16"/>
      <c r="H345" s="16"/>
    </row>
    <row r="346" spans="1:8" ht="12.75">
      <c r="A346" s="23"/>
      <c r="B346" s="23">
        <v>80110</v>
      </c>
      <c r="C346" s="23"/>
      <c r="D346" s="22" t="s">
        <v>182</v>
      </c>
      <c r="E346" s="59">
        <f>SUM(E347:E361)</f>
        <v>861816</v>
      </c>
      <c r="F346" s="59">
        <f>SUM(F347:F361)</f>
        <v>952175</v>
      </c>
      <c r="G346" s="16"/>
      <c r="H346" s="16"/>
    </row>
    <row r="347" spans="1:8" ht="12.75">
      <c r="A347" s="23"/>
      <c r="B347" s="23"/>
      <c r="C347" s="23">
        <v>3020</v>
      </c>
      <c r="D347" s="22" t="s">
        <v>153</v>
      </c>
      <c r="E347" s="46">
        <v>50980</v>
      </c>
      <c r="F347" s="46">
        <v>52089</v>
      </c>
      <c r="G347" s="16"/>
      <c r="H347" s="16"/>
    </row>
    <row r="348" spans="1:8" ht="12.75">
      <c r="A348" s="23"/>
      <c r="B348" s="23"/>
      <c r="C348" s="23">
        <v>4010</v>
      </c>
      <c r="D348" s="22" t="s">
        <v>147</v>
      </c>
      <c r="E348" s="63">
        <v>518409</v>
      </c>
      <c r="F348" s="63">
        <v>586228</v>
      </c>
      <c r="G348" s="16"/>
      <c r="H348" s="16"/>
    </row>
    <row r="349" spans="1:8" ht="12.75">
      <c r="A349" s="23"/>
      <c r="B349" s="23"/>
      <c r="C349" s="23">
        <v>4040</v>
      </c>
      <c r="D349" s="22" t="s">
        <v>148</v>
      </c>
      <c r="E349" s="63">
        <v>42239</v>
      </c>
      <c r="F349" s="63">
        <v>44065</v>
      </c>
      <c r="G349" s="16"/>
      <c r="H349" s="16"/>
    </row>
    <row r="350" spans="1:8" ht="12.75">
      <c r="A350" s="23"/>
      <c r="B350" s="23"/>
      <c r="C350" s="23">
        <v>4110</v>
      </c>
      <c r="D350" s="22" t="s">
        <v>142</v>
      </c>
      <c r="E350" s="63">
        <v>110460</v>
      </c>
      <c r="F350" s="63">
        <v>122168</v>
      </c>
      <c r="G350" s="16"/>
      <c r="H350" s="16"/>
    </row>
    <row r="351" spans="1:8" ht="12.75">
      <c r="A351" s="23"/>
      <c r="B351" s="23"/>
      <c r="C351" s="23">
        <v>4120</v>
      </c>
      <c r="D351" s="22" t="s">
        <v>143</v>
      </c>
      <c r="E351" s="63">
        <v>16840</v>
      </c>
      <c r="F351" s="63">
        <v>16637</v>
      </c>
      <c r="G351" s="16"/>
      <c r="H351" s="16"/>
    </row>
    <row r="352" spans="1:8" ht="24">
      <c r="A352" s="23"/>
      <c r="B352" s="23"/>
      <c r="C352" s="23" t="s">
        <v>183</v>
      </c>
      <c r="D352" s="22" t="s">
        <v>175</v>
      </c>
      <c r="E352" s="67">
        <v>2990</v>
      </c>
      <c r="F352" s="67">
        <v>3395</v>
      </c>
      <c r="G352" s="16"/>
      <c r="H352" s="16"/>
    </row>
    <row r="353" spans="1:8" ht="12.75">
      <c r="A353" s="23"/>
      <c r="B353" s="23"/>
      <c r="C353" s="23">
        <v>4210</v>
      </c>
      <c r="D353" s="22" t="s">
        <v>132</v>
      </c>
      <c r="E353" s="63">
        <v>19020</v>
      </c>
      <c r="F353" s="63">
        <v>19591</v>
      </c>
      <c r="G353" s="16"/>
      <c r="H353" s="16"/>
    </row>
    <row r="354" spans="1:8" ht="12.75">
      <c r="A354" s="23"/>
      <c r="B354" s="23"/>
      <c r="C354" s="23">
        <v>4240</v>
      </c>
      <c r="D354" s="24" t="s">
        <v>176</v>
      </c>
      <c r="E354" s="68">
        <v>2949</v>
      </c>
      <c r="F354" s="68">
        <v>3038</v>
      </c>
      <c r="G354" s="16"/>
      <c r="H354" s="16"/>
    </row>
    <row r="355" spans="1:8" ht="12.75">
      <c r="A355" s="23"/>
      <c r="B355" s="23"/>
      <c r="C355" s="23">
        <v>4260</v>
      </c>
      <c r="D355" s="22" t="s">
        <v>154</v>
      </c>
      <c r="E355" s="63">
        <v>33447</v>
      </c>
      <c r="F355" s="63">
        <v>34451</v>
      </c>
      <c r="G355" s="16"/>
      <c r="H355" s="16"/>
    </row>
    <row r="356" spans="1:8" ht="12.75">
      <c r="A356" s="23"/>
      <c r="B356" s="23"/>
      <c r="C356" s="23">
        <v>4270</v>
      </c>
      <c r="D356" s="22" t="s">
        <v>133</v>
      </c>
      <c r="E356" s="63">
        <v>5540</v>
      </c>
      <c r="F356" s="63">
        <v>5707</v>
      </c>
      <c r="G356" s="16"/>
      <c r="H356" s="16"/>
    </row>
    <row r="357" spans="1:8" ht="12.75">
      <c r="A357" s="23"/>
      <c r="B357" s="23"/>
      <c r="C357" s="23">
        <v>4280</v>
      </c>
      <c r="D357" s="22" t="s">
        <v>177</v>
      </c>
      <c r="E357" s="63">
        <v>1345</v>
      </c>
      <c r="F357" s="63">
        <v>1385</v>
      </c>
      <c r="G357" s="16"/>
      <c r="H357" s="16"/>
    </row>
    <row r="358" spans="1:8" ht="12.75">
      <c r="A358" s="20"/>
      <c r="B358" s="23"/>
      <c r="C358" s="23">
        <v>4300</v>
      </c>
      <c r="D358" s="22" t="s">
        <v>127</v>
      </c>
      <c r="E358" s="63">
        <v>21750</v>
      </c>
      <c r="F358" s="63">
        <v>22387</v>
      </c>
      <c r="G358" s="16"/>
      <c r="H358" s="16"/>
    </row>
    <row r="359" spans="1:8" ht="12.75">
      <c r="A359" s="23"/>
      <c r="B359" s="23"/>
      <c r="C359" s="23">
        <v>4410</v>
      </c>
      <c r="D359" s="22" t="s">
        <v>149</v>
      </c>
      <c r="E359" s="63">
        <v>1746</v>
      </c>
      <c r="F359" s="63">
        <v>1799</v>
      </c>
      <c r="G359" s="16"/>
      <c r="H359" s="16"/>
    </row>
    <row r="360" spans="1:8" ht="12.75">
      <c r="A360" s="23"/>
      <c r="B360" s="23"/>
      <c r="C360" s="23">
        <v>4430</v>
      </c>
      <c r="D360" s="22" t="s">
        <v>144</v>
      </c>
      <c r="E360" s="63">
        <v>1080</v>
      </c>
      <c r="F360" s="63">
        <v>1112</v>
      </c>
      <c r="G360" s="16"/>
      <c r="H360" s="16"/>
    </row>
    <row r="361" spans="1:8" ht="12.75">
      <c r="A361" s="23"/>
      <c r="B361" s="23"/>
      <c r="C361" s="23">
        <v>4440</v>
      </c>
      <c r="D361" s="24" t="s">
        <v>150</v>
      </c>
      <c r="E361" s="68">
        <v>33021</v>
      </c>
      <c r="F361" s="68">
        <v>38123</v>
      </c>
      <c r="G361" s="16"/>
      <c r="H361" s="16"/>
    </row>
    <row r="362" spans="1:8" ht="12.75">
      <c r="A362" s="23"/>
      <c r="B362" s="23" t="s">
        <v>184</v>
      </c>
      <c r="C362" s="23"/>
      <c r="D362" s="22" t="s">
        <v>102</v>
      </c>
      <c r="E362" s="63">
        <f>SUM(E363)</f>
        <v>266847</v>
      </c>
      <c r="F362" s="63">
        <f>SUM(F363)</f>
        <v>263375</v>
      </c>
      <c r="G362" s="16"/>
      <c r="H362" s="16"/>
    </row>
    <row r="363" spans="1:8" ht="12.75">
      <c r="A363" s="23"/>
      <c r="B363" s="23"/>
      <c r="C363" s="23">
        <v>4300</v>
      </c>
      <c r="D363" s="22" t="s">
        <v>127</v>
      </c>
      <c r="E363" s="59">
        <v>266847</v>
      </c>
      <c r="F363" s="59">
        <v>263375</v>
      </c>
      <c r="G363" s="16"/>
      <c r="H363" s="16"/>
    </row>
    <row r="364" spans="1:8" ht="12.75">
      <c r="A364" s="23"/>
      <c r="B364" s="23" t="s">
        <v>185</v>
      </c>
      <c r="C364" s="23"/>
      <c r="D364" s="22" t="s">
        <v>186</v>
      </c>
      <c r="E364" s="63">
        <f>SUM(E365)</f>
        <v>17281</v>
      </c>
      <c r="F364" s="63">
        <f>SUM(F365)</f>
        <v>18996</v>
      </c>
      <c r="G364" s="16"/>
      <c r="H364" s="16"/>
    </row>
    <row r="365" spans="1:8" ht="12.75">
      <c r="A365" s="23"/>
      <c r="B365" s="23"/>
      <c r="C365" s="23" t="s">
        <v>187</v>
      </c>
      <c r="D365" s="22" t="s">
        <v>188</v>
      </c>
      <c r="E365" s="59">
        <v>17281</v>
      </c>
      <c r="F365" s="59">
        <v>18996</v>
      </c>
      <c r="G365" s="16"/>
      <c r="H365" s="16"/>
    </row>
    <row r="366" spans="1:8" ht="12.75">
      <c r="A366" s="23"/>
      <c r="B366" s="23" t="s">
        <v>189</v>
      </c>
      <c r="C366" s="23"/>
      <c r="D366" s="22" t="s">
        <v>16</v>
      </c>
      <c r="E366" s="63">
        <f>SUM(E367:E370)</f>
        <v>24022</v>
      </c>
      <c r="F366" s="63">
        <f>SUM(F367:F370)</f>
        <v>24600</v>
      </c>
      <c r="G366" s="16"/>
      <c r="H366" s="16"/>
    </row>
    <row r="367" spans="1:8" ht="12.75">
      <c r="A367" s="20"/>
      <c r="B367" s="23"/>
      <c r="C367" s="23" t="s">
        <v>190</v>
      </c>
      <c r="D367" s="22" t="s">
        <v>142</v>
      </c>
      <c r="E367" s="63">
        <v>50</v>
      </c>
      <c r="F367" s="63">
        <v>50</v>
      </c>
      <c r="G367" s="16"/>
      <c r="H367" s="16"/>
    </row>
    <row r="368" spans="1:8" ht="12.75">
      <c r="A368" s="23"/>
      <c r="B368" s="23"/>
      <c r="C368" s="23" t="s">
        <v>191</v>
      </c>
      <c r="D368" s="22" t="s">
        <v>132</v>
      </c>
      <c r="E368" s="63">
        <v>3000</v>
      </c>
      <c r="F368" s="63">
        <v>3000</v>
      </c>
      <c r="G368" s="16"/>
      <c r="H368" s="16"/>
    </row>
    <row r="369" spans="1:8" ht="12.75">
      <c r="A369" s="23"/>
      <c r="B369" s="23"/>
      <c r="C369" s="23" t="s">
        <v>140</v>
      </c>
      <c r="D369" s="22" t="s">
        <v>127</v>
      </c>
      <c r="E369" s="63">
        <v>1550</v>
      </c>
      <c r="F369" s="63">
        <v>1550</v>
      </c>
      <c r="G369" s="16"/>
      <c r="H369" s="16"/>
    </row>
    <row r="370" spans="1:8" ht="12.75">
      <c r="A370" s="23"/>
      <c r="B370" s="23"/>
      <c r="C370" s="23" t="s">
        <v>192</v>
      </c>
      <c r="D370" s="24" t="s">
        <v>150</v>
      </c>
      <c r="E370" s="68">
        <v>19422</v>
      </c>
      <c r="F370" s="68">
        <v>20000</v>
      </c>
      <c r="G370" s="16"/>
      <c r="H370" s="16"/>
    </row>
    <row r="371" spans="1:8" ht="12.75">
      <c r="A371" s="25" t="s">
        <v>193</v>
      </c>
      <c r="B371" s="25"/>
      <c r="C371" s="25"/>
      <c r="D371" s="48" t="s">
        <v>194</v>
      </c>
      <c r="E371" s="58">
        <f>SUM(E372+E377)</f>
        <v>169902</v>
      </c>
      <c r="F371" s="58">
        <f>SUM(F372+F377)</f>
        <v>134200</v>
      </c>
      <c r="G371" s="16"/>
      <c r="H371" s="16"/>
    </row>
    <row r="372" spans="1:8" ht="12.75">
      <c r="A372" s="20"/>
      <c r="B372" s="20">
        <v>85154</v>
      </c>
      <c r="C372" s="21"/>
      <c r="D372" s="20" t="s">
        <v>195</v>
      </c>
      <c r="E372" s="63">
        <f>SUM(E373:E376)</f>
        <v>94902</v>
      </c>
      <c r="F372" s="63">
        <f>SUM(F373:F376)</f>
        <v>84200</v>
      </c>
      <c r="G372" s="16"/>
      <c r="H372" s="16"/>
    </row>
    <row r="373" spans="1:8" ht="48">
      <c r="A373" s="23"/>
      <c r="B373" s="23"/>
      <c r="C373" s="23" t="s">
        <v>138</v>
      </c>
      <c r="D373" s="22" t="s">
        <v>139</v>
      </c>
      <c r="E373" s="67">
        <v>0</v>
      </c>
      <c r="F373" s="67">
        <v>2000</v>
      </c>
      <c r="G373" s="16"/>
      <c r="H373" s="16"/>
    </row>
    <row r="374" spans="1:8" ht="12.75">
      <c r="A374" s="23"/>
      <c r="B374" s="23"/>
      <c r="C374" s="23" t="s">
        <v>191</v>
      </c>
      <c r="D374" s="22" t="s">
        <v>132</v>
      </c>
      <c r="E374" s="63">
        <v>32922</v>
      </c>
      <c r="F374" s="63">
        <v>30000</v>
      </c>
      <c r="G374" s="16"/>
      <c r="H374" s="16"/>
    </row>
    <row r="375" spans="1:8" ht="12.75">
      <c r="A375" s="23"/>
      <c r="B375" s="23"/>
      <c r="C375" s="23" t="s">
        <v>140</v>
      </c>
      <c r="D375" s="22" t="s">
        <v>127</v>
      </c>
      <c r="E375" s="63">
        <v>61180</v>
      </c>
      <c r="F375" s="63">
        <v>51200</v>
      </c>
      <c r="G375" s="16"/>
      <c r="H375" s="16"/>
    </row>
    <row r="376" spans="1:8" ht="12.75">
      <c r="A376" s="23"/>
      <c r="B376" s="23"/>
      <c r="C376" s="23" t="s">
        <v>196</v>
      </c>
      <c r="D376" s="22" t="s">
        <v>149</v>
      </c>
      <c r="E376" s="63">
        <v>800</v>
      </c>
      <c r="F376" s="63">
        <v>1000</v>
      </c>
      <c r="G376" s="16"/>
      <c r="H376" s="16"/>
    </row>
    <row r="377" spans="1:8" ht="12.75">
      <c r="A377" s="23"/>
      <c r="B377" s="23" t="s">
        <v>197</v>
      </c>
      <c r="C377" s="23"/>
      <c r="D377" s="22" t="s">
        <v>16</v>
      </c>
      <c r="E377" s="63">
        <f>SUM(E378:E378)</f>
        <v>75000</v>
      </c>
      <c r="F377" s="63">
        <f>SUM(F378:F378)</f>
        <v>50000</v>
      </c>
      <c r="G377" s="16"/>
      <c r="H377" s="16"/>
    </row>
    <row r="378" spans="1:8" ht="12.75">
      <c r="A378" s="23"/>
      <c r="B378" s="23"/>
      <c r="C378" s="23" t="s">
        <v>198</v>
      </c>
      <c r="D378" s="22" t="s">
        <v>199</v>
      </c>
      <c r="E378" s="63">
        <v>75000</v>
      </c>
      <c r="F378" s="63">
        <v>50000</v>
      </c>
      <c r="G378" s="16"/>
      <c r="H378" s="16"/>
    </row>
    <row r="379" spans="1:8" ht="12.75">
      <c r="A379" s="25" t="s">
        <v>200</v>
      </c>
      <c r="B379" s="25"/>
      <c r="C379" s="25"/>
      <c r="D379" s="19" t="s">
        <v>103</v>
      </c>
      <c r="E379" s="69" t="e">
        <f>SUM(E380+E387+E389+E391+#REF!+E394+E408+#REF!+E411)</f>
        <v>#REF!</v>
      </c>
      <c r="F379" s="69">
        <f>SUM(F380+F387+F389+F391+F394+F408+F411)</f>
        <v>1204302</v>
      </c>
      <c r="G379" s="16"/>
      <c r="H379" s="16"/>
    </row>
    <row r="380" spans="1:8" ht="24">
      <c r="A380" s="23"/>
      <c r="B380" s="23" t="s">
        <v>201</v>
      </c>
      <c r="C380" s="23"/>
      <c r="D380" s="24" t="s">
        <v>202</v>
      </c>
      <c r="E380" s="67">
        <f>SUM(E381:E386)</f>
        <v>357346</v>
      </c>
      <c r="F380" s="67">
        <f>SUM(F381:F386)</f>
        <v>716000</v>
      </c>
      <c r="G380" s="16"/>
      <c r="H380" s="16"/>
    </row>
    <row r="381" spans="1:8" ht="12.75">
      <c r="A381" s="23"/>
      <c r="B381" s="23"/>
      <c r="C381" s="23" t="s">
        <v>203</v>
      </c>
      <c r="D381" s="22" t="s">
        <v>204</v>
      </c>
      <c r="E381" s="63">
        <v>338544</v>
      </c>
      <c r="F381" s="63">
        <v>691680</v>
      </c>
      <c r="G381" s="16"/>
      <c r="H381" s="16"/>
    </row>
    <row r="382" spans="1:8" ht="12.75">
      <c r="A382" s="23"/>
      <c r="B382" s="23"/>
      <c r="C382" s="23" t="s">
        <v>205</v>
      </c>
      <c r="D382" s="22" t="s">
        <v>147</v>
      </c>
      <c r="E382" s="63">
        <v>5325</v>
      </c>
      <c r="F382" s="63">
        <v>8665</v>
      </c>
      <c r="G382" s="16"/>
      <c r="H382" s="16"/>
    </row>
    <row r="383" spans="1:8" ht="12.75">
      <c r="A383" s="23"/>
      <c r="B383" s="23"/>
      <c r="C383" s="23" t="s">
        <v>190</v>
      </c>
      <c r="D383" s="22" t="s">
        <v>142</v>
      </c>
      <c r="E383" s="63">
        <v>10968</v>
      </c>
      <c r="F383" s="63">
        <v>11576</v>
      </c>
      <c r="G383" s="16"/>
      <c r="H383" s="16"/>
    </row>
    <row r="384" spans="1:8" ht="12.75">
      <c r="A384" s="23"/>
      <c r="B384" s="23"/>
      <c r="C384" s="23" t="s">
        <v>206</v>
      </c>
      <c r="D384" s="22" t="s">
        <v>143</v>
      </c>
      <c r="E384" s="63">
        <v>131</v>
      </c>
      <c r="F384" s="63">
        <v>213</v>
      </c>
      <c r="G384" s="16"/>
      <c r="H384" s="16"/>
    </row>
    <row r="385" spans="1:8" ht="12.75">
      <c r="A385" s="23"/>
      <c r="B385" s="23"/>
      <c r="C385" s="23" t="s">
        <v>191</v>
      </c>
      <c r="D385" s="22" t="s">
        <v>132</v>
      </c>
      <c r="E385" s="63">
        <v>964</v>
      </c>
      <c r="F385" s="63">
        <v>2410</v>
      </c>
      <c r="G385" s="16"/>
      <c r="H385" s="16"/>
    </row>
    <row r="386" spans="1:8" ht="12.75">
      <c r="A386" s="23"/>
      <c r="B386" s="23"/>
      <c r="C386" s="23" t="s">
        <v>140</v>
      </c>
      <c r="D386" s="22" t="s">
        <v>127</v>
      </c>
      <c r="E386" s="63">
        <v>1414</v>
      </c>
      <c r="F386" s="63">
        <v>1456</v>
      </c>
      <c r="G386" s="16"/>
      <c r="H386" s="16"/>
    </row>
    <row r="387" spans="1:8" ht="36">
      <c r="A387" s="23"/>
      <c r="B387" s="23" t="s">
        <v>207</v>
      </c>
      <c r="C387" s="23"/>
      <c r="D387" s="22" t="s">
        <v>105</v>
      </c>
      <c r="E387" s="46">
        <v>6900</v>
      </c>
      <c r="F387" s="46">
        <f>SUM(F388)</f>
        <v>6500</v>
      </c>
      <c r="G387" s="16"/>
      <c r="H387" s="16"/>
    </row>
    <row r="388" spans="1:8" ht="12.75">
      <c r="A388" s="23"/>
      <c r="B388" s="23"/>
      <c r="C388" s="23">
        <v>4130</v>
      </c>
      <c r="D388" s="22" t="s">
        <v>208</v>
      </c>
      <c r="E388" s="59">
        <v>6900</v>
      </c>
      <c r="F388" s="59">
        <v>6500</v>
      </c>
      <c r="G388" s="16"/>
      <c r="H388" s="16"/>
    </row>
    <row r="389" spans="1:8" ht="24">
      <c r="A389" s="23"/>
      <c r="B389" s="23" t="s">
        <v>209</v>
      </c>
      <c r="C389" s="23"/>
      <c r="D389" s="22" t="s">
        <v>210</v>
      </c>
      <c r="E389" s="46" t="e">
        <f>SUM(E390+#REF!)</f>
        <v>#REF!</v>
      </c>
      <c r="F389" s="46">
        <f>SUM(F390:F390)</f>
        <v>96840</v>
      </c>
      <c r="G389" s="16"/>
      <c r="H389" s="16"/>
    </row>
    <row r="390" spans="1:8" ht="12.75">
      <c r="A390" s="23"/>
      <c r="B390" s="23"/>
      <c r="C390" s="23">
        <v>3110</v>
      </c>
      <c r="D390" s="22" t="s">
        <v>204</v>
      </c>
      <c r="E390" s="59">
        <v>95634</v>
      </c>
      <c r="F390" s="59">
        <v>96840</v>
      </c>
      <c r="G390" s="16"/>
      <c r="H390" s="16"/>
    </row>
    <row r="391" spans="1:8" ht="12.75">
      <c r="A391" s="23"/>
      <c r="B391" s="23" t="s">
        <v>211</v>
      </c>
      <c r="C391" s="23"/>
      <c r="D391" s="22" t="s">
        <v>212</v>
      </c>
      <c r="E391" s="63">
        <f>SUM(E392)</f>
        <v>135990</v>
      </c>
      <c r="F391" s="59">
        <f>SUM(F392:F393)</f>
        <v>140070</v>
      </c>
      <c r="G391" s="16"/>
      <c r="H391" s="16"/>
    </row>
    <row r="392" spans="1:8" ht="12.75">
      <c r="A392" s="23"/>
      <c r="B392" s="23"/>
      <c r="C392" s="23" t="s">
        <v>203</v>
      </c>
      <c r="D392" s="22" t="s">
        <v>204</v>
      </c>
      <c r="E392" s="63">
        <v>135990</v>
      </c>
      <c r="F392" s="59">
        <v>139500</v>
      </c>
      <c r="G392" s="16"/>
      <c r="H392" s="16"/>
    </row>
    <row r="393" spans="1:8" ht="12.75">
      <c r="A393" s="23"/>
      <c r="B393" s="23"/>
      <c r="C393" s="23" t="s">
        <v>140</v>
      </c>
      <c r="D393" s="22" t="s">
        <v>127</v>
      </c>
      <c r="E393" s="63">
        <v>0</v>
      </c>
      <c r="F393" s="59">
        <v>570</v>
      </c>
      <c r="G393" s="16"/>
      <c r="H393" s="16"/>
    </row>
    <row r="394" spans="1:8" ht="12.75">
      <c r="A394" s="23"/>
      <c r="B394" s="23" t="s">
        <v>213</v>
      </c>
      <c r="C394" s="23"/>
      <c r="D394" s="22" t="s">
        <v>108</v>
      </c>
      <c r="E394" s="59">
        <f>SUM(E395:E407)</f>
        <v>173235</v>
      </c>
      <c r="F394" s="59">
        <f>SUM(F395:F407)</f>
        <v>216182</v>
      </c>
      <c r="G394" s="16"/>
      <c r="H394" s="16"/>
    </row>
    <row r="395" spans="1:8" ht="12.75">
      <c r="A395" s="23"/>
      <c r="B395" s="23"/>
      <c r="C395" s="23">
        <v>3020</v>
      </c>
      <c r="D395" s="22" t="s">
        <v>153</v>
      </c>
      <c r="E395" s="59">
        <v>170</v>
      </c>
      <c r="F395" s="59">
        <v>340</v>
      </c>
      <c r="G395" s="16"/>
      <c r="H395" s="16"/>
    </row>
    <row r="396" spans="1:8" ht="12.75">
      <c r="A396" s="23"/>
      <c r="B396" s="23"/>
      <c r="C396" s="23">
        <v>4010</v>
      </c>
      <c r="D396" s="22" t="s">
        <v>147</v>
      </c>
      <c r="E396" s="59">
        <v>117850</v>
      </c>
      <c r="F396" s="59">
        <v>151010</v>
      </c>
      <c r="G396" s="16"/>
      <c r="H396" s="16"/>
    </row>
    <row r="397" spans="1:8" ht="12.75">
      <c r="A397" s="23"/>
      <c r="B397" s="23"/>
      <c r="C397" s="23">
        <v>4040</v>
      </c>
      <c r="D397" s="22" t="s">
        <v>148</v>
      </c>
      <c r="E397" s="59">
        <v>6760</v>
      </c>
      <c r="F397" s="59">
        <v>10461</v>
      </c>
      <c r="G397" s="16"/>
      <c r="H397" s="16"/>
    </row>
    <row r="398" spans="1:8" ht="12.75">
      <c r="A398" s="23"/>
      <c r="B398" s="23"/>
      <c r="C398" s="23">
        <v>4110</v>
      </c>
      <c r="D398" s="22" t="s">
        <v>142</v>
      </c>
      <c r="E398" s="59">
        <v>22010</v>
      </c>
      <c r="F398" s="59">
        <v>24406</v>
      </c>
      <c r="G398" s="16"/>
      <c r="H398" s="16"/>
    </row>
    <row r="399" spans="1:8" ht="12.75">
      <c r="A399" s="23"/>
      <c r="B399" s="23"/>
      <c r="C399" s="23">
        <v>4120</v>
      </c>
      <c r="D399" s="22" t="s">
        <v>143</v>
      </c>
      <c r="E399" s="59">
        <v>2965</v>
      </c>
      <c r="F399" s="59">
        <v>3290</v>
      </c>
      <c r="G399" s="16"/>
      <c r="H399" s="16"/>
    </row>
    <row r="400" spans="1:8" ht="12.75">
      <c r="A400" s="23"/>
      <c r="B400" s="23"/>
      <c r="C400" s="23">
        <v>4210</v>
      </c>
      <c r="D400" s="22" t="s">
        <v>132</v>
      </c>
      <c r="E400" s="59">
        <v>5160</v>
      </c>
      <c r="F400" s="59">
        <v>5984</v>
      </c>
      <c r="G400" s="16"/>
      <c r="H400" s="16"/>
    </row>
    <row r="401" spans="1:8" ht="12.75">
      <c r="A401" s="23"/>
      <c r="B401" s="23"/>
      <c r="C401" s="23">
        <v>4260</v>
      </c>
      <c r="D401" s="22" t="s">
        <v>154</v>
      </c>
      <c r="E401" s="59">
        <v>4030</v>
      </c>
      <c r="F401" s="59">
        <v>4151</v>
      </c>
      <c r="G401" s="16"/>
      <c r="H401" s="16"/>
    </row>
    <row r="402" spans="1:8" ht="12.75">
      <c r="A402" s="23"/>
      <c r="B402" s="23"/>
      <c r="C402" s="23" t="s">
        <v>198</v>
      </c>
      <c r="D402" s="22" t="s">
        <v>199</v>
      </c>
      <c r="E402" s="59">
        <v>400</v>
      </c>
      <c r="F402" s="59">
        <v>400</v>
      </c>
      <c r="G402" s="16"/>
      <c r="H402" s="16"/>
    </row>
    <row r="403" spans="1:8" ht="12.75">
      <c r="A403" s="23"/>
      <c r="B403" s="23"/>
      <c r="C403" s="23" t="s">
        <v>214</v>
      </c>
      <c r="D403" s="22" t="s">
        <v>177</v>
      </c>
      <c r="E403" s="59">
        <v>200</v>
      </c>
      <c r="F403" s="59">
        <v>206</v>
      </c>
      <c r="G403" s="16"/>
      <c r="H403" s="16"/>
    </row>
    <row r="404" spans="1:8" ht="12.75">
      <c r="A404" s="23"/>
      <c r="B404" s="23"/>
      <c r="C404" s="23">
        <v>4300</v>
      </c>
      <c r="D404" s="22" t="s">
        <v>127</v>
      </c>
      <c r="E404" s="59">
        <v>8286</v>
      </c>
      <c r="F404" s="59">
        <v>10025</v>
      </c>
      <c r="G404" s="16"/>
      <c r="H404" s="16"/>
    </row>
    <row r="405" spans="1:8" ht="12.75">
      <c r="A405" s="23"/>
      <c r="B405" s="23"/>
      <c r="C405" s="23">
        <v>4410</v>
      </c>
      <c r="D405" s="22" t="s">
        <v>149</v>
      </c>
      <c r="E405" s="59">
        <v>1308</v>
      </c>
      <c r="F405" s="59">
        <v>1347</v>
      </c>
      <c r="G405" s="16"/>
      <c r="H405" s="16"/>
    </row>
    <row r="406" spans="1:8" ht="12.75">
      <c r="A406" s="23"/>
      <c r="B406" s="23"/>
      <c r="C406" s="23">
        <v>4430</v>
      </c>
      <c r="D406" s="22" t="s">
        <v>144</v>
      </c>
      <c r="E406" s="59">
        <v>410</v>
      </c>
      <c r="F406" s="59">
        <v>422</v>
      </c>
      <c r="G406" s="16"/>
      <c r="H406" s="16"/>
    </row>
    <row r="407" spans="1:8" ht="12.75">
      <c r="A407" s="23"/>
      <c r="B407" s="23"/>
      <c r="C407" s="23">
        <v>4440</v>
      </c>
      <c r="D407" s="24" t="s">
        <v>150</v>
      </c>
      <c r="E407" s="60">
        <v>3686</v>
      </c>
      <c r="F407" s="60">
        <v>4140</v>
      </c>
      <c r="G407" s="16"/>
      <c r="H407" s="16"/>
    </row>
    <row r="408" spans="1:8" ht="12.75">
      <c r="A408" s="23"/>
      <c r="B408" s="23" t="s">
        <v>215</v>
      </c>
      <c r="C408" s="23"/>
      <c r="D408" s="24" t="s">
        <v>216</v>
      </c>
      <c r="E408" s="68">
        <f>SUM(E409:E410)</f>
        <v>9135</v>
      </c>
      <c r="F408" s="68">
        <f>SUM(F409:F410)</f>
        <v>9542</v>
      </c>
      <c r="G408" s="16"/>
      <c r="H408" s="16"/>
    </row>
    <row r="409" spans="1:8" ht="12.75">
      <c r="A409" s="23"/>
      <c r="B409" s="23"/>
      <c r="C409" s="23">
        <v>4110</v>
      </c>
      <c r="D409" s="22" t="s">
        <v>142</v>
      </c>
      <c r="E409" s="59">
        <v>1167</v>
      </c>
      <c r="F409" s="59">
        <v>1335</v>
      </c>
      <c r="G409" s="16"/>
      <c r="H409" s="16"/>
    </row>
    <row r="410" spans="1:8" ht="12.75">
      <c r="A410" s="23"/>
      <c r="B410" s="23"/>
      <c r="C410" s="23" t="s">
        <v>173</v>
      </c>
      <c r="D410" s="22" t="s">
        <v>174</v>
      </c>
      <c r="E410" s="59">
        <v>7968</v>
      </c>
      <c r="F410" s="59">
        <v>8207</v>
      </c>
      <c r="G410" s="16"/>
      <c r="H410" s="16"/>
    </row>
    <row r="411" spans="1:8" ht="12.75">
      <c r="A411" s="23"/>
      <c r="B411" s="23" t="s">
        <v>218</v>
      </c>
      <c r="C411" s="23"/>
      <c r="D411" s="22" t="s">
        <v>16</v>
      </c>
      <c r="E411" s="59">
        <f>SUM(E412:E412)</f>
        <v>24273</v>
      </c>
      <c r="F411" s="59">
        <f>SUM(F412:F412)</f>
        <v>19168</v>
      </c>
      <c r="G411" s="16"/>
      <c r="H411" s="16"/>
    </row>
    <row r="412" spans="1:8" ht="12.75">
      <c r="A412" s="23"/>
      <c r="B412" s="23"/>
      <c r="C412" s="23">
        <v>3110</v>
      </c>
      <c r="D412" s="22" t="s">
        <v>217</v>
      </c>
      <c r="E412" s="59">
        <v>24273</v>
      </c>
      <c r="F412" s="59">
        <v>19168</v>
      </c>
      <c r="G412" s="16"/>
      <c r="H412" s="16"/>
    </row>
    <row r="413" spans="1:8" ht="12.75">
      <c r="A413" s="25">
        <v>854</v>
      </c>
      <c r="B413" s="25"/>
      <c r="C413" s="25"/>
      <c r="D413" s="19" t="s">
        <v>110</v>
      </c>
      <c r="E413" s="58">
        <f>SUM(E414+E427)</f>
        <v>198874</v>
      </c>
      <c r="F413" s="58">
        <f>SUM(F414+F427)</f>
        <v>206595</v>
      </c>
      <c r="G413" s="16"/>
      <c r="H413" s="16"/>
    </row>
    <row r="414" spans="1:8" ht="12.75">
      <c r="A414" s="23"/>
      <c r="B414" s="23">
        <v>85401</v>
      </c>
      <c r="C414" s="23"/>
      <c r="D414" s="22" t="s">
        <v>219</v>
      </c>
      <c r="E414" s="59">
        <f>SUM(E415:E426)</f>
        <v>198151</v>
      </c>
      <c r="F414" s="59">
        <f>SUM(F415:F426)</f>
        <v>206062</v>
      </c>
      <c r="G414" s="16"/>
      <c r="H414" s="16"/>
    </row>
    <row r="415" spans="1:8" ht="12.75">
      <c r="A415" s="23"/>
      <c r="B415" s="23"/>
      <c r="C415" s="23">
        <v>3020</v>
      </c>
      <c r="D415" s="22" t="s">
        <v>153</v>
      </c>
      <c r="E415" s="59">
        <v>4888</v>
      </c>
      <c r="F415" s="59">
        <v>5788</v>
      </c>
      <c r="G415" s="16"/>
      <c r="H415" s="16"/>
    </row>
    <row r="416" spans="1:8" ht="12.75">
      <c r="A416" s="23"/>
      <c r="B416" s="23"/>
      <c r="C416" s="23">
        <v>4010</v>
      </c>
      <c r="D416" s="22" t="s">
        <v>147</v>
      </c>
      <c r="E416" s="59">
        <v>121295</v>
      </c>
      <c r="F416" s="59">
        <v>140705</v>
      </c>
      <c r="G416" s="16"/>
      <c r="H416" s="16"/>
    </row>
    <row r="417" spans="1:8" ht="12.75">
      <c r="A417" s="23"/>
      <c r="B417" s="23"/>
      <c r="C417" s="23">
        <v>4040</v>
      </c>
      <c r="D417" s="22" t="s">
        <v>148</v>
      </c>
      <c r="E417" s="59">
        <v>9429</v>
      </c>
      <c r="F417" s="59">
        <v>10310</v>
      </c>
      <c r="G417" s="16"/>
      <c r="H417" s="16"/>
    </row>
    <row r="418" spans="1:8" ht="12.75">
      <c r="A418" s="23"/>
      <c r="B418" s="23"/>
      <c r="C418" s="23">
        <v>4110</v>
      </c>
      <c r="D418" s="22" t="s">
        <v>142</v>
      </c>
      <c r="E418" s="59">
        <v>24330</v>
      </c>
      <c r="F418" s="59">
        <v>28074</v>
      </c>
      <c r="G418" s="16"/>
      <c r="H418" s="16"/>
    </row>
    <row r="419" spans="1:8" ht="12.75">
      <c r="A419" s="23"/>
      <c r="B419" s="23"/>
      <c r="C419" s="23">
        <v>4120</v>
      </c>
      <c r="D419" s="22" t="s">
        <v>143</v>
      </c>
      <c r="E419" s="59">
        <v>3300</v>
      </c>
      <c r="F419" s="59">
        <v>3823</v>
      </c>
      <c r="G419" s="16"/>
      <c r="H419" s="16"/>
    </row>
    <row r="420" spans="1:8" ht="24">
      <c r="A420" s="23"/>
      <c r="B420" s="23"/>
      <c r="C420" s="23">
        <v>4140</v>
      </c>
      <c r="D420" s="22" t="s">
        <v>175</v>
      </c>
      <c r="E420" s="59">
        <v>638</v>
      </c>
      <c r="F420" s="59">
        <v>780</v>
      </c>
      <c r="G420" s="16"/>
      <c r="H420" s="16"/>
    </row>
    <row r="421" spans="1:8" ht="12.75">
      <c r="A421" s="23"/>
      <c r="B421" s="23"/>
      <c r="C421" s="23">
        <v>4210</v>
      </c>
      <c r="D421" s="22" t="s">
        <v>132</v>
      </c>
      <c r="E421" s="59">
        <v>4227</v>
      </c>
      <c r="F421" s="59">
        <v>4354</v>
      </c>
      <c r="G421" s="16"/>
      <c r="H421" s="16"/>
    </row>
    <row r="422" spans="1:8" ht="12.75">
      <c r="A422" s="23"/>
      <c r="B422" s="23"/>
      <c r="C422" s="23">
        <v>4260</v>
      </c>
      <c r="D422" s="22" t="s">
        <v>154</v>
      </c>
      <c r="E422" s="59">
        <v>1519</v>
      </c>
      <c r="F422" s="59">
        <v>1565</v>
      </c>
      <c r="G422" s="16"/>
      <c r="H422" s="16"/>
    </row>
    <row r="423" spans="1:8" ht="12.75">
      <c r="A423" s="23"/>
      <c r="B423" s="23"/>
      <c r="C423" s="23">
        <v>4270</v>
      </c>
      <c r="D423" s="22" t="s">
        <v>133</v>
      </c>
      <c r="E423" s="59">
        <v>20000</v>
      </c>
      <c r="F423" s="59">
        <v>0</v>
      </c>
      <c r="G423" s="16"/>
      <c r="H423" s="16"/>
    </row>
    <row r="424" spans="1:8" ht="12.75">
      <c r="A424" s="23"/>
      <c r="B424" s="23"/>
      <c r="C424" s="23">
        <v>4300</v>
      </c>
      <c r="D424" s="22" t="s">
        <v>127</v>
      </c>
      <c r="E424" s="59">
        <v>740</v>
      </c>
      <c r="F424" s="59">
        <v>1262</v>
      </c>
      <c r="G424" s="16"/>
      <c r="H424" s="16"/>
    </row>
    <row r="425" spans="1:8" ht="12.75">
      <c r="A425" s="23"/>
      <c r="B425" s="23"/>
      <c r="C425" s="23">
        <v>4410</v>
      </c>
      <c r="D425" s="22" t="s">
        <v>149</v>
      </c>
      <c r="E425" s="59">
        <v>1080</v>
      </c>
      <c r="F425" s="59">
        <v>1612</v>
      </c>
      <c r="G425" s="16"/>
      <c r="H425" s="16"/>
    </row>
    <row r="426" spans="1:8" ht="12.75">
      <c r="A426" s="23"/>
      <c r="B426" s="23"/>
      <c r="C426" s="23">
        <v>4440</v>
      </c>
      <c r="D426" s="22" t="s">
        <v>150</v>
      </c>
      <c r="E426" s="59">
        <v>6705</v>
      </c>
      <c r="F426" s="59">
        <v>7789</v>
      </c>
      <c r="G426" s="16"/>
      <c r="H426" s="16"/>
    </row>
    <row r="427" spans="1:8" ht="12.75">
      <c r="A427" s="23"/>
      <c r="B427" s="23">
        <v>85446</v>
      </c>
      <c r="C427" s="23"/>
      <c r="D427" s="22" t="s">
        <v>186</v>
      </c>
      <c r="E427" s="59">
        <v>723</v>
      </c>
      <c r="F427" s="59">
        <f>SUM(F428)</f>
        <v>533</v>
      </c>
      <c r="G427" s="16"/>
      <c r="H427" s="16"/>
    </row>
    <row r="428" spans="1:8" ht="12.75">
      <c r="A428" s="23"/>
      <c r="B428" s="23"/>
      <c r="C428" s="23">
        <v>3250</v>
      </c>
      <c r="D428" s="22" t="s">
        <v>188</v>
      </c>
      <c r="E428" s="59">
        <v>723</v>
      </c>
      <c r="F428" s="59">
        <v>533</v>
      </c>
      <c r="G428" s="16"/>
      <c r="H428" s="16"/>
    </row>
    <row r="429" spans="1:8" ht="12.75">
      <c r="A429" s="25">
        <v>900</v>
      </c>
      <c r="B429" s="25"/>
      <c r="C429" s="25"/>
      <c r="D429" s="19" t="s">
        <v>111</v>
      </c>
      <c r="E429" s="58">
        <f>SUM(E430+E433+E436+E439+E441+E445+E447)</f>
        <v>984388</v>
      </c>
      <c r="F429" s="58">
        <f>SUM(F430+F433+F436+F439+F441+F445+F447)</f>
        <v>1191021</v>
      </c>
      <c r="G429" s="16"/>
      <c r="H429" s="16"/>
    </row>
    <row r="430" spans="1:8" ht="12.75">
      <c r="A430" s="23"/>
      <c r="B430" s="23">
        <v>90001</v>
      </c>
      <c r="C430" s="23"/>
      <c r="D430" s="22" t="s">
        <v>220</v>
      </c>
      <c r="E430" s="59">
        <f>SUM(E431:E432)</f>
        <v>10000</v>
      </c>
      <c r="F430" s="59">
        <f>SUM(F431:F432)</f>
        <v>10000</v>
      </c>
      <c r="G430" s="16"/>
      <c r="H430" s="16"/>
    </row>
    <row r="431" spans="1:8" ht="12.75">
      <c r="A431" s="23"/>
      <c r="B431" s="23"/>
      <c r="C431" s="23" t="s">
        <v>140</v>
      </c>
      <c r="D431" s="22" t="s">
        <v>127</v>
      </c>
      <c r="E431" s="59">
        <v>5000</v>
      </c>
      <c r="F431" s="59">
        <v>5000</v>
      </c>
      <c r="G431" s="16"/>
      <c r="H431" s="16"/>
    </row>
    <row r="432" spans="1:8" ht="12.75">
      <c r="A432" s="23"/>
      <c r="B432" s="23"/>
      <c r="C432" s="23">
        <v>4430</v>
      </c>
      <c r="D432" s="22" t="s">
        <v>144</v>
      </c>
      <c r="E432" s="59">
        <v>5000</v>
      </c>
      <c r="F432" s="59">
        <v>5000</v>
      </c>
      <c r="G432" s="16"/>
      <c r="H432" s="16"/>
    </row>
    <row r="433" spans="1:8" ht="12.75">
      <c r="A433" s="23"/>
      <c r="B433" s="23">
        <v>90003</v>
      </c>
      <c r="C433" s="23"/>
      <c r="D433" s="22" t="s">
        <v>221</v>
      </c>
      <c r="E433" s="59">
        <f>SUM(E434:E435)</f>
        <v>12000</v>
      </c>
      <c r="F433" s="59">
        <f>SUM(F434:F435)</f>
        <v>12390</v>
      </c>
      <c r="G433" s="16"/>
      <c r="H433" s="16"/>
    </row>
    <row r="434" spans="1:8" ht="12.75">
      <c r="A434" s="23"/>
      <c r="B434" s="23"/>
      <c r="C434" s="23">
        <v>4210</v>
      </c>
      <c r="D434" s="22" t="s">
        <v>132</v>
      </c>
      <c r="E434" s="59">
        <v>3000</v>
      </c>
      <c r="F434" s="59">
        <v>3090</v>
      </c>
      <c r="G434" s="16"/>
      <c r="H434" s="16"/>
    </row>
    <row r="435" spans="1:8" ht="12.75">
      <c r="A435" s="23"/>
      <c r="B435" s="23"/>
      <c r="C435" s="23">
        <v>4300</v>
      </c>
      <c r="D435" s="22" t="s">
        <v>127</v>
      </c>
      <c r="E435" s="59">
        <v>9000</v>
      </c>
      <c r="F435" s="59">
        <v>9300</v>
      </c>
      <c r="G435" s="16"/>
      <c r="H435" s="16"/>
    </row>
    <row r="436" spans="1:8" ht="12.75">
      <c r="A436" s="23"/>
      <c r="B436" s="23">
        <v>90004</v>
      </c>
      <c r="C436" s="23"/>
      <c r="D436" s="22" t="s">
        <v>223</v>
      </c>
      <c r="E436" s="59">
        <f>SUM(E437:E438)</f>
        <v>3570</v>
      </c>
      <c r="F436" s="59">
        <f>SUM(F437:F438)</f>
        <v>3680</v>
      </c>
      <c r="G436" s="16"/>
      <c r="H436" s="16"/>
    </row>
    <row r="437" spans="1:8" ht="12.75">
      <c r="A437" s="23"/>
      <c r="B437" s="23"/>
      <c r="C437" s="23">
        <v>4210</v>
      </c>
      <c r="D437" s="22" t="s">
        <v>132</v>
      </c>
      <c r="E437" s="59">
        <v>2000</v>
      </c>
      <c r="F437" s="59">
        <v>2100</v>
      </c>
      <c r="G437" s="16"/>
      <c r="H437" s="16"/>
    </row>
    <row r="438" spans="1:8" ht="12.75">
      <c r="A438" s="23"/>
      <c r="B438" s="23"/>
      <c r="C438" s="23">
        <v>4300</v>
      </c>
      <c r="D438" s="22" t="s">
        <v>127</v>
      </c>
      <c r="E438" s="59">
        <v>1570</v>
      </c>
      <c r="F438" s="59">
        <v>1580</v>
      </c>
      <c r="G438" s="16"/>
      <c r="H438" s="16"/>
    </row>
    <row r="439" spans="1:8" ht="12.75">
      <c r="A439" s="23"/>
      <c r="B439" s="23">
        <v>90013</v>
      </c>
      <c r="C439" s="23"/>
      <c r="D439" s="22" t="s">
        <v>224</v>
      </c>
      <c r="E439" s="59">
        <v>6750</v>
      </c>
      <c r="F439" s="59">
        <f>SUM(F440)</f>
        <v>6750</v>
      </c>
      <c r="G439" s="16"/>
      <c r="H439" s="16"/>
    </row>
    <row r="440" spans="1:8" ht="48">
      <c r="A440" s="23"/>
      <c r="B440" s="23"/>
      <c r="C440" s="23">
        <v>6300</v>
      </c>
      <c r="D440" s="22" t="s">
        <v>222</v>
      </c>
      <c r="E440" s="46">
        <v>6750</v>
      </c>
      <c r="F440" s="46">
        <v>6750</v>
      </c>
      <c r="G440" s="16"/>
      <c r="H440" s="16"/>
    </row>
    <row r="441" spans="1:8" ht="12.75">
      <c r="A441" s="23"/>
      <c r="B441" s="23">
        <v>90015</v>
      </c>
      <c r="C441" s="23"/>
      <c r="D441" s="22" t="s">
        <v>112</v>
      </c>
      <c r="E441" s="59">
        <f>SUM(E442:E443)</f>
        <v>245378</v>
      </c>
      <c r="F441" s="59">
        <f>SUM(F442:F444)</f>
        <v>514375</v>
      </c>
      <c r="G441" s="16"/>
      <c r="H441" s="16"/>
    </row>
    <row r="442" spans="1:8" ht="12.75">
      <c r="A442" s="23"/>
      <c r="B442" s="23"/>
      <c r="C442" s="23">
        <v>4260</v>
      </c>
      <c r="D442" s="22" t="s">
        <v>154</v>
      </c>
      <c r="E442" s="59">
        <v>147951</v>
      </c>
      <c r="F442" s="59">
        <v>162600</v>
      </c>
      <c r="G442" s="16"/>
      <c r="H442" s="16"/>
    </row>
    <row r="443" spans="1:8" ht="12.75">
      <c r="A443" s="23"/>
      <c r="B443" s="23"/>
      <c r="C443" s="23">
        <v>4270</v>
      </c>
      <c r="D443" s="22" t="s">
        <v>133</v>
      </c>
      <c r="E443" s="59">
        <v>97427</v>
      </c>
      <c r="F443" s="59">
        <v>107230</v>
      </c>
      <c r="G443" s="16"/>
      <c r="H443" s="16"/>
    </row>
    <row r="444" spans="1:8" ht="12.75">
      <c r="A444" s="23"/>
      <c r="B444" s="23"/>
      <c r="C444" s="23" t="s">
        <v>178</v>
      </c>
      <c r="D444" s="22" t="s">
        <v>121</v>
      </c>
      <c r="E444" s="59">
        <v>0</v>
      </c>
      <c r="F444" s="59">
        <v>244545</v>
      </c>
      <c r="G444" s="16"/>
      <c r="H444" s="16"/>
    </row>
    <row r="445" spans="1:8" ht="12.75">
      <c r="A445" s="23"/>
      <c r="B445" s="20">
        <v>90017</v>
      </c>
      <c r="C445" s="23"/>
      <c r="D445" s="24" t="s">
        <v>225</v>
      </c>
      <c r="E445" s="59">
        <f>SUM(E446:E446)</f>
        <v>529220</v>
      </c>
      <c r="F445" s="59">
        <f>SUM(F446:F446)</f>
        <v>571076</v>
      </c>
      <c r="G445" s="16"/>
      <c r="H445" s="16"/>
    </row>
    <row r="446" spans="1:8" ht="24">
      <c r="A446" s="23"/>
      <c r="B446" s="23"/>
      <c r="C446" s="23">
        <v>2650</v>
      </c>
      <c r="D446" s="22" t="s">
        <v>226</v>
      </c>
      <c r="E446" s="46">
        <v>529220</v>
      </c>
      <c r="F446" s="46">
        <v>571076</v>
      </c>
      <c r="G446" s="16"/>
      <c r="H446" s="16"/>
    </row>
    <row r="447" spans="1:8" ht="12.75">
      <c r="A447" s="23"/>
      <c r="B447" s="23">
        <v>90095</v>
      </c>
      <c r="C447" s="23"/>
      <c r="D447" s="22" t="s">
        <v>16</v>
      </c>
      <c r="E447" s="59">
        <f>SUM(E448:E453)</f>
        <v>177470</v>
      </c>
      <c r="F447" s="59">
        <f>SUM(F448:F453)</f>
        <v>72750</v>
      </c>
      <c r="G447" s="16"/>
      <c r="H447" s="16"/>
    </row>
    <row r="448" spans="1:8" ht="12.75">
      <c r="A448" s="23"/>
      <c r="B448" s="23"/>
      <c r="C448" s="23">
        <v>4110</v>
      </c>
      <c r="D448" s="22" t="s">
        <v>142</v>
      </c>
      <c r="E448" s="59">
        <v>500</v>
      </c>
      <c r="F448" s="59">
        <v>0</v>
      </c>
      <c r="G448" s="16"/>
      <c r="H448" s="16"/>
    </row>
    <row r="449" spans="1:8" ht="12.75">
      <c r="A449" s="23"/>
      <c r="B449" s="23"/>
      <c r="C449" s="23">
        <v>4120</v>
      </c>
      <c r="D449" s="22" t="s">
        <v>143</v>
      </c>
      <c r="E449" s="59">
        <v>70</v>
      </c>
      <c r="F449" s="59">
        <v>0</v>
      </c>
      <c r="G449" s="16"/>
      <c r="H449" s="16"/>
    </row>
    <row r="450" spans="1:8" ht="12.75">
      <c r="A450" s="23"/>
      <c r="B450" s="23"/>
      <c r="C450" s="23">
        <v>4210</v>
      </c>
      <c r="D450" s="22" t="s">
        <v>132</v>
      </c>
      <c r="E450" s="59">
        <v>42300</v>
      </c>
      <c r="F450" s="59">
        <v>13000</v>
      </c>
      <c r="G450" s="16"/>
      <c r="H450" s="16"/>
    </row>
    <row r="451" spans="1:8" ht="12.75">
      <c r="A451" s="23"/>
      <c r="B451" s="23"/>
      <c r="C451" s="23">
        <v>4260</v>
      </c>
      <c r="D451" s="22" t="s">
        <v>154</v>
      </c>
      <c r="E451" s="59">
        <v>25000</v>
      </c>
      <c r="F451" s="59">
        <f>SUM(E451*1.03)</f>
        <v>25750</v>
      </c>
      <c r="G451" s="16"/>
      <c r="H451" s="16"/>
    </row>
    <row r="452" spans="1:8" ht="12.75">
      <c r="A452" s="23"/>
      <c r="B452" s="23"/>
      <c r="C452" s="23">
        <v>4270</v>
      </c>
      <c r="D452" s="22" t="s">
        <v>133</v>
      </c>
      <c r="E452" s="59">
        <v>24000</v>
      </c>
      <c r="F452" s="59">
        <v>14000</v>
      </c>
      <c r="G452" s="16"/>
      <c r="H452" s="16"/>
    </row>
    <row r="453" spans="1:8" ht="12.75">
      <c r="A453" s="23"/>
      <c r="B453" s="23"/>
      <c r="C453" s="23">
        <v>4300</v>
      </c>
      <c r="D453" s="22" t="s">
        <v>127</v>
      </c>
      <c r="E453" s="59">
        <v>85600</v>
      </c>
      <c r="F453" s="59">
        <v>20000</v>
      </c>
      <c r="G453" s="16"/>
      <c r="H453" s="16"/>
    </row>
    <row r="454" spans="1:8" ht="12.75">
      <c r="A454" s="25">
        <v>921</v>
      </c>
      <c r="B454" s="25"/>
      <c r="C454" s="25"/>
      <c r="D454" s="19" t="s">
        <v>227</v>
      </c>
      <c r="E454" s="58">
        <f>SUM(E455+E457)</f>
        <v>333280</v>
      </c>
      <c r="F454" s="58">
        <f>SUM(F455+F457)</f>
        <v>376560</v>
      </c>
      <c r="G454" s="16"/>
      <c r="H454" s="16"/>
    </row>
    <row r="455" spans="1:8" ht="12.75">
      <c r="A455" s="23"/>
      <c r="B455" s="23">
        <v>92114</v>
      </c>
      <c r="C455" s="23"/>
      <c r="D455" s="22" t="s">
        <v>228</v>
      </c>
      <c r="E455" s="59">
        <v>228640</v>
      </c>
      <c r="F455" s="59">
        <f>SUM(F456)</f>
        <v>291110</v>
      </c>
      <c r="G455" s="16"/>
      <c r="H455" s="16"/>
    </row>
    <row r="456" spans="1:8" ht="24">
      <c r="A456" s="23"/>
      <c r="B456" s="23"/>
      <c r="C456" s="23" t="s">
        <v>229</v>
      </c>
      <c r="D456" s="24" t="s">
        <v>230</v>
      </c>
      <c r="E456" s="60">
        <v>228640</v>
      </c>
      <c r="F456" s="68">
        <v>291110</v>
      </c>
      <c r="G456" s="16"/>
      <c r="H456" s="16"/>
    </row>
    <row r="457" spans="1:8" ht="12.75">
      <c r="A457" s="23"/>
      <c r="B457" s="23">
        <v>92116</v>
      </c>
      <c r="C457" s="23"/>
      <c r="D457" s="22" t="s">
        <v>231</v>
      </c>
      <c r="E457" s="59">
        <v>104640</v>
      </c>
      <c r="F457" s="59">
        <f>SUM(F458)</f>
        <v>85450</v>
      </c>
      <c r="G457" s="16"/>
      <c r="H457" s="16"/>
    </row>
    <row r="458" spans="1:8" ht="24">
      <c r="A458" s="23"/>
      <c r="B458" s="23"/>
      <c r="C458" s="23" t="s">
        <v>229</v>
      </c>
      <c r="D458" s="24" t="s">
        <v>230</v>
      </c>
      <c r="E458" s="46">
        <v>104640</v>
      </c>
      <c r="F458" s="46">
        <v>85450</v>
      </c>
      <c r="G458" s="16"/>
      <c r="H458" s="16"/>
    </row>
    <row r="459" spans="1:8" ht="12.75">
      <c r="A459" s="25">
        <v>926</v>
      </c>
      <c r="B459" s="25"/>
      <c r="C459" s="25"/>
      <c r="D459" s="19" t="s">
        <v>116</v>
      </c>
      <c r="E459" s="58">
        <f>SUM(E460+E462)</f>
        <v>473481</v>
      </c>
      <c r="F459" s="58">
        <f>SUM(F460+F462)</f>
        <v>3663842</v>
      </c>
      <c r="G459" s="16"/>
      <c r="H459" s="16"/>
    </row>
    <row r="460" spans="1:8" ht="12.75">
      <c r="A460" s="25"/>
      <c r="B460" s="23" t="s">
        <v>232</v>
      </c>
      <c r="C460" s="23"/>
      <c r="D460" s="22" t="s">
        <v>117</v>
      </c>
      <c r="E460" s="59">
        <f>SUM(E461)</f>
        <v>428821</v>
      </c>
      <c r="F460" s="59">
        <f>SUM(F461)</f>
        <v>3618144</v>
      </c>
      <c r="G460" s="16"/>
      <c r="H460" s="16"/>
    </row>
    <row r="461" spans="1:8" ht="12.75">
      <c r="A461" s="25"/>
      <c r="B461" s="23"/>
      <c r="C461" s="23" t="s">
        <v>178</v>
      </c>
      <c r="D461" s="22" t="s">
        <v>121</v>
      </c>
      <c r="E461" s="59">
        <v>428821</v>
      </c>
      <c r="F461" s="59">
        <v>3618144</v>
      </c>
      <c r="G461" s="16"/>
      <c r="H461" s="16"/>
    </row>
    <row r="462" spans="1:8" ht="12.75">
      <c r="A462" s="23"/>
      <c r="B462" s="23">
        <v>92695</v>
      </c>
      <c r="C462" s="23"/>
      <c r="D462" s="22" t="s">
        <v>16</v>
      </c>
      <c r="E462" s="59">
        <f>SUM(E464:E467)</f>
        <v>44660</v>
      </c>
      <c r="F462" s="59">
        <f>SUM(F463:F467)</f>
        <v>45698</v>
      </c>
      <c r="G462" s="16"/>
      <c r="H462" s="16"/>
    </row>
    <row r="463" spans="1:8" ht="48">
      <c r="A463" s="23"/>
      <c r="B463" s="23"/>
      <c r="C463" s="23" t="s">
        <v>138</v>
      </c>
      <c r="D463" s="22" t="s">
        <v>233</v>
      </c>
      <c r="E463" s="46">
        <v>0</v>
      </c>
      <c r="F463" s="46">
        <v>10000</v>
      </c>
      <c r="G463" s="16"/>
      <c r="H463" s="16"/>
    </row>
    <row r="464" spans="1:8" ht="12.75">
      <c r="A464" s="23"/>
      <c r="B464" s="23"/>
      <c r="C464" s="23">
        <v>4210</v>
      </c>
      <c r="D464" s="22" t="s">
        <v>132</v>
      </c>
      <c r="E464" s="59">
        <v>20400</v>
      </c>
      <c r="F464" s="59">
        <v>16012</v>
      </c>
      <c r="G464" s="16"/>
      <c r="H464" s="16"/>
    </row>
    <row r="465" spans="1:8" ht="12.75">
      <c r="A465" s="23"/>
      <c r="B465" s="23"/>
      <c r="C465" s="23">
        <v>4260</v>
      </c>
      <c r="D465" s="22" t="s">
        <v>154</v>
      </c>
      <c r="E465" s="59">
        <v>8900</v>
      </c>
      <c r="F465" s="59">
        <f>SUM(E465*1.03)</f>
        <v>9167</v>
      </c>
      <c r="G465" s="16"/>
      <c r="H465" s="16"/>
    </row>
    <row r="466" spans="1:8" ht="12.75">
      <c r="A466" s="23"/>
      <c r="B466" s="23"/>
      <c r="C466" s="23">
        <v>4300</v>
      </c>
      <c r="D466" s="22" t="s">
        <v>127</v>
      </c>
      <c r="E466" s="59">
        <v>13190</v>
      </c>
      <c r="F466" s="59">
        <v>8586</v>
      </c>
      <c r="G466" s="16"/>
      <c r="H466" s="16"/>
    </row>
    <row r="467" spans="1:8" ht="12.75">
      <c r="A467" s="23"/>
      <c r="B467" s="23"/>
      <c r="C467" s="23">
        <v>4430</v>
      </c>
      <c r="D467" s="22" t="s">
        <v>144</v>
      </c>
      <c r="E467" s="59">
        <v>2170</v>
      </c>
      <c r="F467" s="59">
        <v>1933</v>
      </c>
      <c r="G467" s="16"/>
      <c r="H467" s="16"/>
    </row>
    <row r="468" spans="1:8" ht="12.75">
      <c r="A468" s="23"/>
      <c r="B468" s="23"/>
      <c r="C468" s="23"/>
      <c r="D468" s="19" t="s">
        <v>234</v>
      </c>
      <c r="E468" s="58" t="e">
        <f>SUM(E228+E234+E242+E245+E250+E255+E285+E290+E300+E305+E308+E311+E371+E379+E413+E429+E454+E459)</f>
        <v>#REF!</v>
      </c>
      <c r="F468" s="58">
        <f>SUM(F228+F234+F242+F245+F250+F255+F285+F290+F300+F305+F308+F311+F371+F379+F413+F429+F454+F459)</f>
        <v>15784661</v>
      </c>
      <c r="G468" s="16"/>
      <c r="H468" s="16"/>
    </row>
    <row r="469" spans="1:8" ht="12.75">
      <c r="A469" s="70"/>
      <c r="B469" s="70"/>
      <c r="C469" s="70"/>
      <c r="D469" s="71"/>
      <c r="E469" s="72"/>
      <c r="F469" s="72"/>
      <c r="G469" s="16"/>
      <c r="H469" s="16"/>
    </row>
    <row r="470" spans="1:8" ht="12.75">
      <c r="A470" s="70"/>
      <c r="B470" s="70"/>
      <c r="C470" s="70"/>
      <c r="D470" s="71"/>
      <c r="E470" s="72"/>
      <c r="F470" s="72"/>
      <c r="G470" s="16"/>
      <c r="H470" s="16"/>
    </row>
    <row r="471" spans="1:8" ht="12.75">
      <c r="A471" s="30"/>
      <c r="B471" s="30"/>
      <c r="C471" s="31"/>
      <c r="D471" s="649" t="s">
        <v>253</v>
      </c>
      <c r="E471" s="644"/>
      <c r="F471" s="644"/>
      <c r="G471" s="16"/>
      <c r="H471" s="16"/>
    </row>
    <row r="472" spans="1:8" ht="12.75">
      <c r="A472" s="30"/>
      <c r="B472" s="30"/>
      <c r="C472" s="31"/>
      <c r="D472" s="34"/>
      <c r="E472" s="36"/>
      <c r="F472" s="36"/>
      <c r="G472" s="16"/>
      <c r="H472" s="16"/>
    </row>
    <row r="473" spans="1:8" ht="12.75">
      <c r="A473" s="30"/>
      <c r="B473" s="30"/>
      <c r="C473" s="31"/>
      <c r="D473" s="34"/>
      <c r="E473" s="37" t="s">
        <v>119</v>
      </c>
      <c r="F473" s="36"/>
      <c r="G473" s="16"/>
      <c r="H473" s="16"/>
    </row>
    <row r="474" spans="1:8" ht="12.75">
      <c r="A474" s="30"/>
      <c r="B474" s="30"/>
      <c r="C474" s="31"/>
      <c r="D474" s="649" t="s">
        <v>254</v>
      </c>
      <c r="E474" s="644"/>
      <c r="F474" s="644"/>
      <c r="G474" s="16"/>
      <c r="H474" s="16"/>
    </row>
    <row r="475" spans="1:8" ht="12.75">
      <c r="A475" s="50"/>
      <c r="B475" s="50"/>
      <c r="C475" s="51"/>
      <c r="D475" s="34"/>
      <c r="E475" s="36"/>
      <c r="F475" s="36"/>
      <c r="G475" s="16"/>
      <c r="H475" s="16"/>
    </row>
    <row r="476" spans="1:8" ht="12.75">
      <c r="A476" s="50"/>
      <c r="B476" s="50"/>
      <c r="C476" s="51"/>
      <c r="D476" s="34"/>
      <c r="E476" s="37" t="s">
        <v>119</v>
      </c>
      <c r="F476" s="36"/>
      <c r="G476" s="16"/>
      <c r="H476" s="16"/>
    </row>
    <row r="477" spans="1:8" ht="12.75">
      <c r="A477" s="50"/>
      <c r="B477" s="50"/>
      <c r="C477" s="51"/>
      <c r="D477" s="34"/>
      <c r="E477" s="37"/>
      <c r="F477" s="36"/>
      <c r="G477" s="16"/>
      <c r="H477" s="16"/>
    </row>
    <row r="478" spans="1:8" ht="12.75">
      <c r="A478" s="50"/>
      <c r="B478" s="50"/>
      <c r="C478" s="51"/>
      <c r="D478" s="34"/>
      <c r="E478" s="37"/>
      <c r="F478" s="36"/>
      <c r="G478" s="16"/>
      <c r="H478" s="16"/>
    </row>
    <row r="479" spans="1:8" ht="12.75">
      <c r="A479" s="50"/>
      <c r="B479" s="50"/>
      <c r="C479" s="51"/>
      <c r="D479" s="34"/>
      <c r="E479" s="37"/>
      <c r="F479" s="36"/>
      <c r="G479" s="16"/>
      <c r="H479" s="16"/>
    </row>
    <row r="480" spans="1:8" ht="12.75">
      <c r="A480" s="50"/>
      <c r="B480" s="50"/>
      <c r="C480" s="51"/>
      <c r="D480" s="34"/>
      <c r="E480" s="37"/>
      <c r="F480" s="36"/>
      <c r="G480" s="16"/>
      <c r="H480" s="16"/>
    </row>
    <row r="481" spans="1:8" ht="12.75">
      <c r="A481" s="50"/>
      <c r="B481" s="50"/>
      <c r="C481" s="51"/>
      <c r="D481" s="34"/>
      <c r="E481" s="37"/>
      <c r="F481" s="36"/>
      <c r="G481" s="16"/>
      <c r="H481" s="16"/>
    </row>
    <row r="482" spans="1:8" ht="12.75">
      <c r="A482" s="50"/>
      <c r="B482" s="50"/>
      <c r="C482" s="51"/>
      <c r="D482" s="34"/>
      <c r="E482" s="37"/>
      <c r="F482" s="36"/>
      <c r="G482" s="16"/>
      <c r="H482" s="16"/>
    </row>
    <row r="483" spans="1:8" ht="12.75">
      <c r="A483" s="50"/>
      <c r="B483" s="50"/>
      <c r="C483" s="51"/>
      <c r="D483" s="34"/>
      <c r="E483" s="37"/>
      <c r="F483" s="36"/>
      <c r="G483" s="16"/>
      <c r="H483" s="16"/>
    </row>
    <row r="484" spans="1:8" ht="12.75">
      <c r="A484" s="50"/>
      <c r="B484" s="50"/>
      <c r="C484" s="51"/>
      <c r="D484" s="34"/>
      <c r="E484" s="37"/>
      <c r="F484" s="36"/>
      <c r="G484" s="16"/>
      <c r="H484" s="16"/>
    </row>
    <row r="485" spans="1:8" ht="12.75">
      <c r="A485" s="50"/>
      <c r="B485" s="50"/>
      <c r="C485" s="51"/>
      <c r="D485" s="34"/>
      <c r="E485" s="37"/>
      <c r="F485" s="36"/>
      <c r="G485" s="16"/>
      <c r="H485" s="16"/>
    </row>
    <row r="486" spans="1:8" ht="12.75">
      <c r="A486" s="70"/>
      <c r="B486" s="70"/>
      <c r="C486" s="70"/>
      <c r="D486" s="71"/>
      <c r="E486" s="73" t="s">
        <v>235</v>
      </c>
      <c r="F486" s="73"/>
      <c r="G486" s="16"/>
      <c r="H486" s="16"/>
    </row>
    <row r="487" spans="1:8" ht="12.75">
      <c r="A487" s="70"/>
      <c r="B487" s="70"/>
      <c r="C487" s="70"/>
      <c r="D487" s="71"/>
      <c r="E487" s="73"/>
      <c r="F487" s="73"/>
      <c r="G487" s="16"/>
      <c r="H487" s="16"/>
    </row>
    <row r="488" spans="1:8" ht="12.75">
      <c r="A488" s="70"/>
      <c r="B488" s="70"/>
      <c r="C488" s="70"/>
      <c r="D488" s="71"/>
      <c r="E488" s="73"/>
      <c r="F488" s="73"/>
      <c r="G488" s="16"/>
      <c r="H488" s="16"/>
    </row>
    <row r="489" spans="1:8" ht="12.75">
      <c r="A489" s="70"/>
      <c r="B489" s="70"/>
      <c r="C489" s="70"/>
      <c r="D489" s="71"/>
      <c r="E489" s="73"/>
      <c r="F489" s="73"/>
      <c r="G489" s="16"/>
      <c r="H489" s="16"/>
    </row>
    <row r="490" spans="1:8" ht="12.75">
      <c r="A490" s="70"/>
      <c r="B490" s="70"/>
      <c r="C490" s="70"/>
      <c r="D490" s="71"/>
      <c r="E490" s="73"/>
      <c r="F490" s="73"/>
      <c r="G490" s="16"/>
      <c r="H490" s="16"/>
    </row>
    <row r="491" spans="1:8" ht="12.75">
      <c r="A491" s="70"/>
      <c r="B491" s="70"/>
      <c r="C491" s="70"/>
      <c r="D491" s="71"/>
      <c r="E491" s="73"/>
      <c r="F491" s="73"/>
      <c r="G491" s="16"/>
      <c r="H491" s="16"/>
    </row>
    <row r="492" spans="1:8" ht="12.75">
      <c r="A492" s="70"/>
      <c r="B492" s="70"/>
      <c r="C492" s="70"/>
      <c r="D492" s="71"/>
      <c r="E492" s="73"/>
      <c r="F492" s="73"/>
      <c r="G492" s="16"/>
      <c r="H492" s="16"/>
    </row>
    <row r="493" spans="1:8" ht="12.75">
      <c r="A493" s="70"/>
      <c r="B493" s="70"/>
      <c r="C493" s="70"/>
      <c r="D493" s="71"/>
      <c r="E493" s="73"/>
      <c r="F493" s="73"/>
      <c r="G493" s="16"/>
      <c r="H493" s="16"/>
    </row>
    <row r="494" spans="1:8" ht="12.75">
      <c r="A494" s="70"/>
      <c r="B494" s="70"/>
      <c r="C494" s="70"/>
      <c r="D494" s="71"/>
      <c r="E494" s="73"/>
      <c r="F494" s="73"/>
      <c r="G494" s="16"/>
      <c r="H494" s="16"/>
    </row>
    <row r="495" spans="1:8" ht="12.75">
      <c r="A495" s="70"/>
      <c r="B495" s="70"/>
      <c r="C495" s="70"/>
      <c r="D495" s="71"/>
      <c r="E495" s="73"/>
      <c r="F495" s="73"/>
      <c r="G495" s="16"/>
      <c r="H495" s="16"/>
    </row>
    <row r="496" spans="1:8" ht="12.75">
      <c r="A496" s="70"/>
      <c r="B496" s="70"/>
      <c r="C496" s="70"/>
      <c r="D496" s="71"/>
      <c r="E496" s="73"/>
      <c r="F496" s="73"/>
      <c r="G496" s="16"/>
      <c r="H496" s="16"/>
    </row>
    <row r="497" spans="1:8" ht="12.75">
      <c r="A497" s="70"/>
      <c r="B497" s="70"/>
      <c r="C497" s="70"/>
      <c r="D497" s="71"/>
      <c r="E497" s="73"/>
      <c r="F497" s="73"/>
      <c r="G497" s="16"/>
      <c r="H497" s="16"/>
    </row>
    <row r="498" spans="1:8" ht="12.75">
      <c r="A498" s="70"/>
      <c r="B498" s="70"/>
      <c r="C498" s="70"/>
      <c r="D498" s="71"/>
      <c r="E498" s="73"/>
      <c r="F498" s="73"/>
      <c r="G498" s="16"/>
      <c r="H498" s="16"/>
    </row>
    <row r="499" spans="1:8" ht="12.75">
      <c r="A499" s="70"/>
      <c r="B499" s="70"/>
      <c r="C499" s="70"/>
      <c r="D499" s="71"/>
      <c r="E499" s="73"/>
      <c r="F499" s="73"/>
      <c r="G499" s="16"/>
      <c r="H499" s="16"/>
    </row>
    <row r="500" spans="1:8" ht="12.75">
      <c r="A500" s="70"/>
      <c r="B500" s="70"/>
      <c r="C500" s="70"/>
      <c r="D500" s="71"/>
      <c r="E500" s="73"/>
      <c r="F500" s="73"/>
      <c r="G500" s="16"/>
      <c r="H500" s="16"/>
    </row>
    <row r="501" spans="1:8" ht="12.75">
      <c r="A501" s="70"/>
      <c r="B501" s="70"/>
      <c r="C501" s="70"/>
      <c r="D501" s="71"/>
      <c r="E501" s="73"/>
      <c r="F501" s="73"/>
      <c r="G501" s="16"/>
      <c r="H501" s="16"/>
    </row>
    <row r="502" spans="1:8" ht="12.75">
      <c r="A502" s="70"/>
      <c r="B502" s="70"/>
      <c r="C502" s="70"/>
      <c r="D502" s="71"/>
      <c r="E502" s="73" t="s">
        <v>0</v>
      </c>
      <c r="F502" s="73"/>
      <c r="G502" s="16"/>
      <c r="H502" s="16"/>
    </row>
    <row r="503" spans="1:8" ht="12.75">
      <c r="A503" s="70"/>
      <c r="B503" s="70"/>
      <c r="C503" s="70"/>
      <c r="D503" s="71"/>
      <c r="E503" s="73"/>
      <c r="F503" s="73"/>
      <c r="G503" s="16"/>
      <c r="H503" s="16"/>
    </row>
    <row r="504" spans="1:8" ht="12.75">
      <c r="A504" s="16"/>
      <c r="B504" s="16"/>
      <c r="C504" s="16"/>
      <c r="D504" s="643" t="s">
        <v>262</v>
      </c>
      <c r="E504" s="644"/>
      <c r="F504" s="644"/>
      <c r="G504" s="16"/>
      <c r="H504" s="16"/>
    </row>
    <row r="505" spans="1:8" ht="12.75">
      <c r="A505" s="16"/>
      <c r="B505" s="16"/>
      <c r="C505" s="16"/>
      <c r="D505" s="643" t="s">
        <v>263</v>
      </c>
      <c r="E505" s="644"/>
      <c r="F505" s="644"/>
      <c r="G505" s="16"/>
      <c r="H505" s="16"/>
    </row>
    <row r="506" spans="1:8" ht="12.75">
      <c r="A506" s="16"/>
      <c r="B506" s="16"/>
      <c r="C506" s="16"/>
      <c r="D506" s="643" t="s">
        <v>250</v>
      </c>
      <c r="E506" s="644"/>
      <c r="F506" s="644"/>
      <c r="G506" s="16"/>
      <c r="H506" s="16"/>
    </row>
    <row r="507" spans="1:8" ht="12.75">
      <c r="A507" s="16"/>
      <c r="B507" s="16"/>
      <c r="C507" s="16"/>
      <c r="D507" s="643" t="s">
        <v>251</v>
      </c>
      <c r="E507" s="644"/>
      <c r="F507" s="644"/>
      <c r="G507" s="16"/>
      <c r="H507" s="16"/>
    </row>
    <row r="508" spans="1:8" ht="12.75">
      <c r="A508" s="16"/>
      <c r="B508" s="16"/>
      <c r="C508" s="16"/>
      <c r="D508" s="38"/>
      <c r="E508" s="35"/>
      <c r="F508" s="35"/>
      <c r="G508" s="16"/>
      <c r="H508" s="16"/>
    </row>
    <row r="509" spans="1:8" ht="12.75">
      <c r="A509" s="50"/>
      <c r="B509" s="50"/>
      <c r="C509" s="51"/>
      <c r="D509" s="74"/>
      <c r="E509" s="73"/>
      <c r="F509" s="36"/>
      <c r="G509" s="16"/>
      <c r="H509" s="16"/>
    </row>
    <row r="510" spans="1:8" ht="17.25" customHeight="1">
      <c r="A510" s="40"/>
      <c r="B510" s="41" t="s">
        <v>264</v>
      </c>
      <c r="C510" s="40"/>
      <c r="D510" s="75"/>
      <c r="E510" s="42"/>
      <c r="F510" s="50"/>
      <c r="G510" s="16"/>
      <c r="H510" s="16"/>
    </row>
    <row r="511" spans="1:8" ht="17.25" customHeight="1">
      <c r="A511" s="53"/>
      <c r="B511" s="41"/>
      <c r="C511" s="40" t="s">
        <v>236</v>
      </c>
      <c r="D511" s="75"/>
      <c r="E511" s="42"/>
      <c r="F511" s="50"/>
      <c r="G511" s="16"/>
      <c r="H511" s="16"/>
    </row>
    <row r="512" spans="1:8" ht="12.75">
      <c r="A512" s="53"/>
      <c r="B512" s="41"/>
      <c r="C512" s="40"/>
      <c r="D512" s="75"/>
      <c r="E512" s="42"/>
      <c r="F512" s="50"/>
      <c r="G512" s="16"/>
      <c r="H512" s="16"/>
    </row>
    <row r="513" spans="1:8" ht="12.75">
      <c r="A513" s="53"/>
      <c r="B513" s="53"/>
      <c r="C513" s="56"/>
      <c r="D513" s="53"/>
      <c r="E513" s="76"/>
      <c r="F513" s="76"/>
      <c r="G513" s="16"/>
      <c r="H513" s="16"/>
    </row>
    <row r="514" spans="1:8" ht="24">
      <c r="A514" s="12" t="s">
        <v>1</v>
      </c>
      <c r="B514" s="13" t="s">
        <v>2</v>
      </c>
      <c r="C514" s="14" t="s">
        <v>3</v>
      </c>
      <c r="D514" s="12" t="s">
        <v>4</v>
      </c>
      <c r="E514" s="77" t="s">
        <v>245</v>
      </c>
      <c r="F514" s="15" t="s">
        <v>249</v>
      </c>
      <c r="G514" s="16"/>
      <c r="H514" s="16"/>
    </row>
    <row r="515" spans="1:8" ht="12.75">
      <c r="A515" s="18">
        <v>750</v>
      </c>
      <c r="B515" s="18"/>
      <c r="C515" s="17"/>
      <c r="D515" s="18" t="s">
        <v>34</v>
      </c>
      <c r="E515" s="58">
        <v>25750</v>
      </c>
      <c r="F515" s="58">
        <f>SUM(F516)</f>
        <v>40600</v>
      </c>
      <c r="G515" s="16"/>
      <c r="H515" s="16"/>
    </row>
    <row r="516" spans="1:8" ht="12.75">
      <c r="A516" s="20"/>
      <c r="B516" s="20">
        <v>75011</v>
      </c>
      <c r="C516" s="21"/>
      <c r="D516" s="20" t="s">
        <v>35</v>
      </c>
      <c r="E516" s="59">
        <f>SUM(E517:E524)</f>
        <v>25750</v>
      </c>
      <c r="F516" s="59">
        <f>SUM(F517:F524)</f>
        <v>40600</v>
      </c>
      <c r="G516" s="16"/>
      <c r="H516" s="16"/>
    </row>
    <row r="517" spans="1:8" ht="12.75">
      <c r="A517" s="20"/>
      <c r="B517" s="20"/>
      <c r="C517" s="21">
        <v>4010</v>
      </c>
      <c r="D517" s="20" t="s">
        <v>147</v>
      </c>
      <c r="E517" s="78">
        <v>16995</v>
      </c>
      <c r="F517" s="59">
        <v>17505</v>
      </c>
      <c r="G517" s="16"/>
      <c r="H517" s="16"/>
    </row>
    <row r="518" spans="1:8" ht="12.75">
      <c r="A518" s="20"/>
      <c r="B518" s="20"/>
      <c r="C518" s="21">
        <v>4040</v>
      </c>
      <c r="D518" s="20" t="s">
        <v>148</v>
      </c>
      <c r="E518" s="59">
        <v>1403</v>
      </c>
      <c r="F518" s="59">
        <v>1446</v>
      </c>
      <c r="G518" s="16"/>
      <c r="H518" s="16"/>
    </row>
    <row r="519" spans="1:8" ht="12.75">
      <c r="A519" s="20"/>
      <c r="B519" s="20"/>
      <c r="C519" s="21">
        <v>4110</v>
      </c>
      <c r="D519" s="20" t="s">
        <v>142</v>
      </c>
      <c r="E519" s="59">
        <v>3170</v>
      </c>
      <c r="F519" s="59">
        <v>3265</v>
      </c>
      <c r="G519" s="16"/>
      <c r="H519" s="16"/>
    </row>
    <row r="520" spans="1:8" ht="12.75">
      <c r="A520" s="20"/>
      <c r="B520" s="20"/>
      <c r="C520" s="21">
        <v>4120</v>
      </c>
      <c r="D520" s="20" t="s">
        <v>143</v>
      </c>
      <c r="E520" s="59">
        <v>451</v>
      </c>
      <c r="F520" s="59">
        <v>464</v>
      </c>
      <c r="G520" s="16"/>
      <c r="H520" s="16"/>
    </row>
    <row r="521" spans="1:8" ht="12.75">
      <c r="A521" s="20"/>
      <c r="B521" s="20"/>
      <c r="C521" s="21">
        <v>4210</v>
      </c>
      <c r="D521" s="20" t="s">
        <v>132</v>
      </c>
      <c r="E521" s="59">
        <v>1230</v>
      </c>
      <c r="F521" s="59">
        <v>5000</v>
      </c>
      <c r="G521" s="16"/>
      <c r="H521" s="16"/>
    </row>
    <row r="522" spans="1:8" ht="12.75">
      <c r="A522" s="20"/>
      <c r="B522" s="20"/>
      <c r="C522" s="21">
        <v>4300</v>
      </c>
      <c r="D522" s="20" t="s">
        <v>127</v>
      </c>
      <c r="E522" s="59">
        <v>1490</v>
      </c>
      <c r="F522" s="20">
        <v>10700</v>
      </c>
      <c r="G522" s="16"/>
      <c r="H522" s="16"/>
    </row>
    <row r="523" spans="1:8" ht="12.75">
      <c r="A523" s="20"/>
      <c r="B523" s="20"/>
      <c r="C523" s="21">
        <v>4410</v>
      </c>
      <c r="D523" s="20" t="s">
        <v>149</v>
      </c>
      <c r="E523" s="59">
        <v>315</v>
      </c>
      <c r="F523" s="59">
        <v>1500</v>
      </c>
      <c r="G523" s="16"/>
      <c r="H523" s="16"/>
    </row>
    <row r="524" spans="1:8" ht="12.75">
      <c r="A524" s="20"/>
      <c r="B524" s="20"/>
      <c r="C524" s="21">
        <v>4440</v>
      </c>
      <c r="D524" s="20" t="s">
        <v>150</v>
      </c>
      <c r="E524" s="59">
        <v>696</v>
      </c>
      <c r="F524" s="59">
        <v>720</v>
      </c>
      <c r="G524" s="16"/>
      <c r="H524" s="16"/>
    </row>
    <row r="525" spans="1:8" ht="24">
      <c r="A525" s="27">
        <v>751</v>
      </c>
      <c r="B525" s="27"/>
      <c r="C525" s="17"/>
      <c r="D525" s="19" t="s">
        <v>43</v>
      </c>
      <c r="E525" s="44" t="e">
        <f>SUM(E526+#REF!)</f>
        <v>#REF!</v>
      </c>
      <c r="F525" s="44">
        <f>SUM(F526)</f>
        <v>744</v>
      </c>
      <c r="G525" s="16"/>
      <c r="H525" s="16"/>
    </row>
    <row r="526" spans="1:8" ht="24">
      <c r="A526" s="28"/>
      <c r="B526" s="28">
        <v>75101</v>
      </c>
      <c r="C526" s="21"/>
      <c r="D526" s="22" t="s">
        <v>246</v>
      </c>
      <c r="E526" s="59">
        <f>SUM(E527:E528)</f>
        <v>707</v>
      </c>
      <c r="F526" s="59">
        <f>SUM(F527:F528)</f>
        <v>744</v>
      </c>
      <c r="G526" s="16"/>
      <c r="H526" s="16"/>
    </row>
    <row r="527" spans="1:8" ht="12.75">
      <c r="A527" s="20"/>
      <c r="B527" s="20"/>
      <c r="C527" s="21">
        <v>4210</v>
      </c>
      <c r="D527" s="20" t="s">
        <v>132</v>
      </c>
      <c r="E527" s="59">
        <v>100</v>
      </c>
      <c r="F527" s="79">
        <v>100</v>
      </c>
      <c r="G527" s="16"/>
      <c r="H527" s="16"/>
    </row>
    <row r="528" spans="1:8" ht="12.75">
      <c r="A528" s="20"/>
      <c r="B528" s="20"/>
      <c r="C528" s="21">
        <v>4300</v>
      </c>
      <c r="D528" s="20" t="s">
        <v>127</v>
      </c>
      <c r="E528" s="59">
        <v>607</v>
      </c>
      <c r="F528" s="59">
        <v>644</v>
      </c>
      <c r="G528" s="16"/>
      <c r="H528" s="16"/>
    </row>
    <row r="529" spans="1:8" ht="12.75">
      <c r="A529" s="18">
        <v>754</v>
      </c>
      <c r="B529" s="18"/>
      <c r="C529" s="17"/>
      <c r="D529" s="19" t="s">
        <v>46</v>
      </c>
      <c r="E529" s="58">
        <f>SUM(E530)</f>
        <v>2500</v>
      </c>
      <c r="F529" s="58">
        <f>SUM(F530)</f>
        <v>400</v>
      </c>
      <c r="G529" s="16"/>
      <c r="H529" s="16"/>
    </row>
    <row r="530" spans="1:8" ht="12.75">
      <c r="A530" s="20"/>
      <c r="B530" s="20">
        <v>75414</v>
      </c>
      <c r="C530" s="21"/>
      <c r="D530" s="20" t="s">
        <v>47</v>
      </c>
      <c r="E530" s="59">
        <v>2500</v>
      </c>
      <c r="F530" s="59">
        <f>SUM(F531)</f>
        <v>400</v>
      </c>
      <c r="G530" s="16"/>
      <c r="H530" s="16"/>
    </row>
    <row r="531" spans="1:8" ht="12.75">
      <c r="A531" s="20"/>
      <c r="B531" s="20"/>
      <c r="C531" s="21">
        <v>4210</v>
      </c>
      <c r="D531" s="20" t="s">
        <v>132</v>
      </c>
      <c r="E531" s="59">
        <v>2500</v>
      </c>
      <c r="F531" s="59">
        <v>400</v>
      </c>
      <c r="G531" s="16"/>
      <c r="H531" s="16"/>
    </row>
    <row r="532" spans="1:8" ht="12.75">
      <c r="A532" s="18">
        <v>852</v>
      </c>
      <c r="B532" s="18"/>
      <c r="C532" s="17"/>
      <c r="D532" s="18" t="s">
        <v>103</v>
      </c>
      <c r="E532" s="58" t="e">
        <f>SUM(E533+E540+E542+#REF!+#REF!+#REF!)</f>
        <v>#REF!</v>
      </c>
      <c r="F532" s="58">
        <f>SUM(F533+F540+F542)</f>
        <v>738300</v>
      </c>
      <c r="G532" s="16"/>
      <c r="H532" s="16"/>
    </row>
    <row r="533" spans="1:8" ht="24">
      <c r="A533" s="20"/>
      <c r="B533" s="28">
        <v>85212</v>
      </c>
      <c r="C533" s="21"/>
      <c r="D533" s="24" t="s">
        <v>104</v>
      </c>
      <c r="E533" s="46">
        <f>SUM(E534:E539)</f>
        <v>357346</v>
      </c>
      <c r="F533" s="46">
        <f>SUM(F534:F539)</f>
        <v>716000</v>
      </c>
      <c r="G533" s="16"/>
      <c r="H533" s="16"/>
    </row>
    <row r="534" spans="1:8" ht="12.75">
      <c r="A534" s="20"/>
      <c r="B534" s="20"/>
      <c r="C534" s="21" t="s">
        <v>203</v>
      </c>
      <c r="D534" s="22" t="s">
        <v>204</v>
      </c>
      <c r="E534" s="59">
        <v>338544</v>
      </c>
      <c r="F534" s="59">
        <v>691680</v>
      </c>
      <c r="G534" s="16"/>
      <c r="H534" s="16"/>
    </row>
    <row r="535" spans="1:8" ht="12.75">
      <c r="A535" s="20"/>
      <c r="B535" s="20"/>
      <c r="C535" s="21" t="s">
        <v>205</v>
      </c>
      <c r="D535" s="22" t="s">
        <v>147</v>
      </c>
      <c r="E535" s="59">
        <v>5325</v>
      </c>
      <c r="F535" s="59">
        <v>8665</v>
      </c>
      <c r="G535" s="16"/>
      <c r="H535" s="16"/>
    </row>
    <row r="536" spans="1:8" ht="12.75">
      <c r="A536" s="20"/>
      <c r="B536" s="20"/>
      <c r="C536" s="21" t="s">
        <v>190</v>
      </c>
      <c r="D536" s="22" t="s">
        <v>142</v>
      </c>
      <c r="E536" s="59">
        <v>10968</v>
      </c>
      <c r="F536" s="59">
        <v>11576</v>
      </c>
      <c r="G536" s="16"/>
      <c r="H536" s="16"/>
    </row>
    <row r="537" spans="1:8" ht="12.75">
      <c r="A537" s="20"/>
      <c r="B537" s="20"/>
      <c r="C537" s="21" t="s">
        <v>206</v>
      </c>
      <c r="D537" s="22" t="s">
        <v>143</v>
      </c>
      <c r="E537" s="59">
        <v>131</v>
      </c>
      <c r="F537" s="59">
        <v>213</v>
      </c>
      <c r="G537" s="16"/>
      <c r="H537" s="16"/>
    </row>
    <row r="538" spans="1:8" ht="12.75">
      <c r="A538" s="20"/>
      <c r="B538" s="20"/>
      <c r="C538" s="21" t="s">
        <v>191</v>
      </c>
      <c r="D538" s="22" t="s">
        <v>132</v>
      </c>
      <c r="E538" s="59">
        <v>964</v>
      </c>
      <c r="F538" s="59">
        <v>2410</v>
      </c>
      <c r="G538" s="16"/>
      <c r="H538" s="16"/>
    </row>
    <row r="539" spans="1:8" ht="12.75">
      <c r="A539" s="20"/>
      <c r="B539" s="20"/>
      <c r="C539" s="21" t="s">
        <v>140</v>
      </c>
      <c r="D539" s="22" t="s">
        <v>127</v>
      </c>
      <c r="E539" s="59">
        <v>1414</v>
      </c>
      <c r="F539" s="59">
        <v>1456</v>
      </c>
      <c r="G539" s="16"/>
      <c r="H539" s="16"/>
    </row>
    <row r="540" spans="1:8" ht="36">
      <c r="A540" s="20"/>
      <c r="B540" s="28">
        <v>85213</v>
      </c>
      <c r="C540" s="21"/>
      <c r="D540" s="22" t="s">
        <v>105</v>
      </c>
      <c r="E540" s="46">
        <v>6900</v>
      </c>
      <c r="F540" s="46">
        <f>SUM(F541)</f>
        <v>6500</v>
      </c>
      <c r="G540" s="16"/>
      <c r="H540" s="16"/>
    </row>
    <row r="541" spans="1:8" ht="12.75">
      <c r="A541" s="20"/>
      <c r="B541" s="28"/>
      <c r="C541" s="21" t="s">
        <v>247</v>
      </c>
      <c r="D541" s="22" t="s">
        <v>208</v>
      </c>
      <c r="E541" s="59">
        <v>6900</v>
      </c>
      <c r="F541" s="59">
        <v>6500</v>
      </c>
      <c r="G541" s="16"/>
      <c r="H541" s="16"/>
    </row>
    <row r="542" spans="1:8" ht="24">
      <c r="A542" s="20"/>
      <c r="B542" s="28">
        <v>85214</v>
      </c>
      <c r="C542" s="21"/>
      <c r="D542" s="22" t="s">
        <v>210</v>
      </c>
      <c r="E542" s="59">
        <f>SUM(E543:E543)</f>
        <v>33425</v>
      </c>
      <c r="F542" s="59">
        <f>SUM(F543:F543)</f>
        <v>15800</v>
      </c>
      <c r="G542" s="16"/>
      <c r="H542" s="16"/>
    </row>
    <row r="543" spans="1:8" ht="12.75">
      <c r="A543" s="20"/>
      <c r="B543" s="20"/>
      <c r="C543" s="21">
        <v>3110</v>
      </c>
      <c r="D543" s="20" t="s">
        <v>204</v>
      </c>
      <c r="E543" s="59">
        <v>33425</v>
      </c>
      <c r="F543" s="59">
        <v>15800</v>
      </c>
      <c r="G543" s="16"/>
      <c r="H543" s="16"/>
    </row>
    <row r="544" spans="1:8" ht="12.75">
      <c r="A544" s="20"/>
      <c r="B544" s="20"/>
      <c r="C544" s="21"/>
      <c r="D544" s="18" t="s">
        <v>248</v>
      </c>
      <c r="E544" s="58" t="e">
        <f>SUM(E515+E525+E529+E532)</f>
        <v>#REF!</v>
      </c>
      <c r="F544" s="58">
        <f>SUM(F515+F525+F529+F532)</f>
        <v>780044</v>
      </c>
      <c r="G544" s="16"/>
      <c r="H544" s="16"/>
    </row>
    <row r="545" spans="1:8" ht="12.75">
      <c r="A545" s="53"/>
      <c r="B545" s="53"/>
      <c r="C545" s="56"/>
      <c r="D545" s="73"/>
      <c r="E545" s="72"/>
      <c r="F545" s="72"/>
      <c r="G545" s="16"/>
      <c r="H545" s="16"/>
    </row>
    <row r="546" spans="1:8" ht="12.75">
      <c r="A546" s="53"/>
      <c r="B546" s="53"/>
      <c r="C546" s="53"/>
      <c r="D546" s="53"/>
      <c r="E546" s="53"/>
      <c r="F546" s="53"/>
      <c r="G546" s="16"/>
      <c r="H546" s="16"/>
    </row>
    <row r="547" spans="1:8" ht="12.75">
      <c r="A547" s="30"/>
      <c r="B547" s="30"/>
      <c r="C547" s="31"/>
      <c r="D547" s="649" t="s">
        <v>253</v>
      </c>
      <c r="E547" s="644"/>
      <c r="F547" s="644"/>
      <c r="G547" s="16"/>
      <c r="H547" s="16"/>
    </row>
    <row r="548" spans="1:9" ht="12.75">
      <c r="A548" s="30"/>
      <c r="B548" s="30"/>
      <c r="C548" s="31"/>
      <c r="D548" s="34"/>
      <c r="E548" s="36"/>
      <c r="F548" s="36"/>
      <c r="G548" s="16"/>
      <c r="I548" s="16"/>
    </row>
    <row r="549" spans="1:8" ht="12.75">
      <c r="A549" s="30"/>
      <c r="B549" s="30"/>
      <c r="C549" s="31"/>
      <c r="D549" s="34"/>
      <c r="E549" s="37" t="s">
        <v>119</v>
      </c>
      <c r="F549" s="36"/>
      <c r="G549" s="16"/>
      <c r="H549" s="16"/>
    </row>
    <row r="550" spans="1:8" ht="12.75">
      <c r="A550" s="30"/>
      <c r="B550" s="30"/>
      <c r="C550" s="31"/>
      <c r="D550" s="649" t="s">
        <v>254</v>
      </c>
      <c r="E550" s="644"/>
      <c r="F550" s="644"/>
      <c r="G550" s="16"/>
      <c r="H550" s="16"/>
    </row>
    <row r="551" spans="1:9" ht="12.75">
      <c r="A551" s="50"/>
      <c r="B551" s="50"/>
      <c r="C551" s="51"/>
      <c r="D551" s="34"/>
      <c r="E551" s="37" t="s">
        <v>119</v>
      </c>
      <c r="F551" s="36"/>
      <c r="G551" s="16"/>
      <c r="I551" s="16"/>
    </row>
    <row r="552" spans="1:8" ht="12.75">
      <c r="A552" s="53"/>
      <c r="B552" s="53"/>
      <c r="C552" s="53"/>
      <c r="D552" s="53"/>
      <c r="E552" s="53"/>
      <c r="F552" s="53"/>
      <c r="G552" s="16"/>
      <c r="H552" s="16"/>
    </row>
    <row r="553" spans="1:8" ht="12.75">
      <c r="A553" s="53"/>
      <c r="B553" s="53"/>
      <c r="C553" s="53"/>
      <c r="D553" s="53"/>
      <c r="E553" s="53"/>
      <c r="F553" s="53"/>
      <c r="G553" s="16"/>
      <c r="H553" s="16"/>
    </row>
    <row r="554" spans="1:8" ht="12.75">
      <c r="A554" s="53"/>
      <c r="B554" s="53"/>
      <c r="C554" s="53"/>
      <c r="D554" s="53"/>
      <c r="E554" s="53"/>
      <c r="F554" s="53"/>
      <c r="G554" s="16"/>
      <c r="H554" s="16"/>
    </row>
    <row r="555" spans="1:8" ht="12.75">
      <c r="A555" s="53"/>
      <c r="B555" s="53"/>
      <c r="C555" s="53"/>
      <c r="D555" s="53"/>
      <c r="E555" s="53"/>
      <c r="F555" s="53"/>
      <c r="G555" s="16"/>
      <c r="H555" s="16"/>
    </row>
    <row r="556" spans="1:8" ht="12.75">
      <c r="A556" s="53"/>
      <c r="B556" s="53"/>
      <c r="C556" s="53"/>
      <c r="D556" s="53"/>
      <c r="E556" s="53"/>
      <c r="F556" s="53"/>
      <c r="G556" s="16"/>
      <c r="H556" s="16"/>
    </row>
    <row r="557" spans="1:8" ht="12.75">
      <c r="A557" s="53"/>
      <c r="B557" s="53"/>
      <c r="C557" s="53"/>
      <c r="D557" s="53"/>
      <c r="E557" s="53"/>
      <c r="F557" s="53"/>
      <c r="G557" s="16"/>
      <c r="H557" s="16"/>
    </row>
    <row r="558" spans="1:8" ht="12.75">
      <c r="A558" s="53"/>
      <c r="B558" s="53"/>
      <c r="C558" s="53"/>
      <c r="D558" s="53"/>
      <c r="E558" s="53"/>
      <c r="F558" s="53"/>
      <c r="G558" s="16"/>
      <c r="H558" s="16"/>
    </row>
    <row r="559" spans="1:8" ht="12.75">
      <c r="A559" s="53"/>
      <c r="B559" s="53"/>
      <c r="C559" s="53"/>
      <c r="D559" s="53"/>
      <c r="E559" s="53"/>
      <c r="F559" s="53"/>
      <c r="G559" s="16"/>
      <c r="H559" s="16"/>
    </row>
    <row r="560" spans="1:8" ht="12.75">
      <c r="A560" s="53"/>
      <c r="B560" s="53"/>
      <c r="C560" s="53"/>
      <c r="D560" s="53"/>
      <c r="E560" s="53"/>
      <c r="F560" s="53"/>
      <c r="G560" s="16"/>
      <c r="H560" s="16"/>
    </row>
    <row r="561" spans="1:8" ht="12.75">
      <c r="A561" s="53"/>
      <c r="B561" s="53"/>
      <c r="C561" s="53"/>
      <c r="D561" s="53"/>
      <c r="E561" s="53"/>
      <c r="F561" s="53"/>
      <c r="G561" s="16"/>
      <c r="H561" s="16"/>
    </row>
    <row r="562" spans="1:8" ht="12.75">
      <c r="A562" s="53"/>
      <c r="B562" s="53"/>
      <c r="C562" s="53"/>
      <c r="D562" s="53"/>
      <c r="E562" s="53"/>
      <c r="F562" s="53"/>
      <c r="G562" s="16"/>
      <c r="H562" s="16"/>
    </row>
    <row r="563" spans="1:8" ht="12.75">
      <c r="A563" s="53"/>
      <c r="B563" s="53"/>
      <c r="C563" s="53"/>
      <c r="D563" s="53"/>
      <c r="E563" s="53"/>
      <c r="F563" s="53"/>
      <c r="G563" s="16"/>
      <c r="H563" s="16"/>
    </row>
    <row r="564" spans="1:8" ht="12.75">
      <c r="A564" s="53"/>
      <c r="B564" s="53"/>
      <c r="C564" s="53"/>
      <c r="D564" s="53"/>
      <c r="E564" s="53"/>
      <c r="F564" s="53"/>
      <c r="G564" s="16"/>
      <c r="H564" s="16"/>
    </row>
    <row r="565" spans="1:8" ht="12.75">
      <c r="A565" s="53"/>
      <c r="B565" s="53"/>
      <c r="C565" s="53"/>
      <c r="D565" s="53"/>
      <c r="E565" s="53"/>
      <c r="F565" s="53"/>
      <c r="G565" s="16"/>
      <c r="H565" s="16"/>
    </row>
    <row r="566" spans="1:8" ht="12.75">
      <c r="A566" s="53"/>
      <c r="B566" s="53"/>
      <c r="C566" s="53"/>
      <c r="D566" s="53"/>
      <c r="E566" s="53"/>
      <c r="F566" s="53"/>
      <c r="G566" s="16"/>
      <c r="H566" s="16"/>
    </row>
    <row r="567" spans="1:8" ht="12.75">
      <c r="A567" s="53"/>
      <c r="B567" s="53"/>
      <c r="C567" s="53"/>
      <c r="D567" s="53"/>
      <c r="E567" s="53"/>
      <c r="F567" s="53"/>
      <c r="G567" s="16"/>
      <c r="H567" s="16"/>
    </row>
    <row r="568" spans="1:8" ht="12.75">
      <c r="A568" s="53"/>
      <c r="B568" s="53"/>
      <c r="C568" s="53"/>
      <c r="D568" s="53"/>
      <c r="E568" s="53"/>
      <c r="F568" s="53"/>
      <c r="G568" s="16"/>
      <c r="H568" s="16"/>
    </row>
    <row r="569" spans="1:8" ht="12.75">
      <c r="A569" s="53"/>
      <c r="B569" s="53"/>
      <c r="C569" s="53"/>
      <c r="D569" s="53"/>
      <c r="E569" s="53"/>
      <c r="F569" s="53"/>
      <c r="G569" s="16"/>
      <c r="H569" s="16"/>
    </row>
    <row r="570" spans="1:8" ht="12.75">
      <c r="A570" s="53"/>
      <c r="B570" s="53"/>
      <c r="C570" s="53"/>
      <c r="D570" s="53"/>
      <c r="E570" s="53"/>
      <c r="F570" s="53"/>
      <c r="G570" s="16"/>
      <c r="H570" s="16"/>
    </row>
    <row r="571" spans="1:8" ht="12.75">
      <c r="A571" s="53"/>
      <c r="B571" s="53"/>
      <c r="C571" s="53"/>
      <c r="D571" s="53"/>
      <c r="E571" s="53"/>
      <c r="F571" s="53"/>
      <c r="G571" s="16"/>
      <c r="H571" s="16"/>
    </row>
    <row r="572" spans="1:8" ht="12.75">
      <c r="A572" s="53"/>
      <c r="B572" s="53"/>
      <c r="C572" s="53"/>
      <c r="D572" s="53"/>
      <c r="E572" s="53"/>
      <c r="F572" s="53"/>
      <c r="G572" s="16"/>
      <c r="H572" s="16"/>
    </row>
    <row r="573" spans="1:8" ht="12.75">
      <c r="A573" s="53"/>
      <c r="B573" s="53"/>
      <c r="C573" s="53"/>
      <c r="D573" s="53"/>
      <c r="E573" s="53"/>
      <c r="F573" s="53"/>
      <c r="G573" s="16"/>
      <c r="H573" s="16"/>
    </row>
    <row r="574" spans="1:8" ht="12.75">
      <c r="A574" s="53"/>
      <c r="B574" s="53"/>
      <c r="C574" s="53"/>
      <c r="D574" s="53"/>
      <c r="E574" s="53"/>
      <c r="F574" s="53"/>
      <c r="G574" s="16"/>
      <c r="H574" s="16"/>
    </row>
    <row r="575" spans="1:8" ht="12.75">
      <c r="A575" s="53"/>
      <c r="B575" s="53"/>
      <c r="C575" s="53"/>
      <c r="D575" s="53"/>
      <c r="E575" s="53"/>
      <c r="F575" s="53"/>
      <c r="G575" s="16"/>
      <c r="H575" s="16"/>
    </row>
    <row r="576" spans="1:8" ht="12.75">
      <c r="A576" s="53"/>
      <c r="B576" s="53"/>
      <c r="C576" s="53"/>
      <c r="D576" s="53"/>
      <c r="E576" s="53"/>
      <c r="F576" s="53"/>
      <c r="G576" s="16"/>
      <c r="H576" s="16"/>
    </row>
    <row r="577" spans="1:8" ht="12.75">
      <c r="A577" s="53"/>
      <c r="B577" s="53"/>
      <c r="C577" s="53"/>
      <c r="D577" s="53"/>
      <c r="E577" s="53"/>
      <c r="F577" s="53"/>
      <c r="G577" s="16"/>
      <c r="H577" s="16"/>
    </row>
    <row r="578" spans="1:8" ht="12.75">
      <c r="A578" s="53"/>
      <c r="B578" s="53"/>
      <c r="C578" s="53"/>
      <c r="D578" s="53"/>
      <c r="E578" s="53"/>
      <c r="F578" s="53"/>
      <c r="G578" s="16"/>
      <c r="H578" s="16"/>
    </row>
    <row r="579" spans="1:8" ht="12.75">
      <c r="A579" s="53"/>
      <c r="B579" s="53"/>
      <c r="C579" s="53"/>
      <c r="D579" s="53"/>
      <c r="E579" s="53"/>
      <c r="F579" s="53"/>
      <c r="G579" s="16"/>
      <c r="H579" s="16"/>
    </row>
    <row r="580" spans="1:8" ht="12.75">
      <c r="A580" s="53"/>
      <c r="B580" s="53"/>
      <c r="C580" s="53"/>
      <c r="D580" s="53"/>
      <c r="E580" s="53"/>
      <c r="F580" s="53"/>
      <c r="G580" s="16"/>
      <c r="H580" s="16"/>
    </row>
    <row r="581" spans="1:8" ht="12.75">
      <c r="A581" s="53"/>
      <c r="B581" s="53"/>
      <c r="C581" s="53"/>
      <c r="D581" s="53"/>
      <c r="E581" s="53"/>
      <c r="F581" s="53"/>
      <c r="G581" s="16"/>
      <c r="H581" s="16"/>
    </row>
    <row r="582" spans="1:8" ht="12.75">
      <c r="A582" s="53"/>
      <c r="B582" s="53"/>
      <c r="C582" s="53"/>
      <c r="D582" s="53"/>
      <c r="E582" s="53"/>
      <c r="F582" s="53"/>
      <c r="G582" s="16"/>
      <c r="H582" s="16"/>
    </row>
    <row r="583" spans="1:8" ht="12.75">
      <c r="A583" s="53"/>
      <c r="B583" s="53"/>
      <c r="C583" s="53"/>
      <c r="D583" s="53"/>
      <c r="E583" s="53"/>
      <c r="F583" s="53"/>
      <c r="G583" s="16"/>
      <c r="H583" s="16"/>
    </row>
    <row r="584" spans="1:8" ht="12.75">
      <c r="A584" s="53"/>
      <c r="B584" s="53"/>
      <c r="C584" s="53"/>
      <c r="D584" s="53"/>
      <c r="E584" s="53"/>
      <c r="F584" s="53"/>
      <c r="G584" s="16"/>
      <c r="H584" s="16"/>
    </row>
    <row r="585" spans="1:8" ht="12.75">
      <c r="A585" s="53"/>
      <c r="B585" s="53"/>
      <c r="C585" s="53"/>
      <c r="D585" s="53"/>
      <c r="E585" s="53"/>
      <c r="F585" s="53"/>
      <c r="G585" s="16"/>
      <c r="H585" s="16"/>
    </row>
    <row r="586" spans="1:8" ht="12.75">
      <c r="A586" s="53"/>
      <c r="B586" s="53"/>
      <c r="C586" s="53"/>
      <c r="D586" s="53"/>
      <c r="E586" s="53"/>
      <c r="F586" s="53"/>
      <c r="G586" s="16"/>
      <c r="H586" s="16"/>
    </row>
    <row r="587" spans="1:8" ht="12.75">
      <c r="A587" s="53"/>
      <c r="B587" s="53"/>
      <c r="C587" s="53"/>
      <c r="D587" s="53"/>
      <c r="E587" s="53"/>
      <c r="F587" s="53"/>
      <c r="G587" s="16"/>
      <c r="H587" s="16"/>
    </row>
    <row r="588" spans="1:8" ht="12.75">
      <c r="A588" s="53"/>
      <c r="B588" s="53"/>
      <c r="C588" s="53"/>
      <c r="D588" s="53"/>
      <c r="E588" s="53"/>
      <c r="F588" s="53"/>
      <c r="G588" s="16"/>
      <c r="H588" s="16"/>
    </row>
    <row r="589" spans="1:8" ht="12.75">
      <c r="A589" s="53"/>
      <c r="B589" s="53"/>
      <c r="C589" s="53"/>
      <c r="D589" s="53"/>
      <c r="E589" s="53"/>
      <c r="F589" s="53"/>
      <c r="G589" s="16"/>
      <c r="H589" s="16"/>
    </row>
    <row r="590" spans="1:8" ht="12.75">
      <c r="A590" s="53"/>
      <c r="B590" s="53"/>
      <c r="C590" s="53"/>
      <c r="D590" s="53"/>
      <c r="E590" s="53"/>
      <c r="F590" s="53"/>
      <c r="G590" s="16"/>
      <c r="H590" s="16"/>
    </row>
    <row r="591" spans="1:8" ht="12.75">
      <c r="A591" s="53"/>
      <c r="B591" s="53"/>
      <c r="C591" s="53"/>
      <c r="D591" s="53"/>
      <c r="E591" s="53"/>
      <c r="F591" s="53"/>
      <c r="G591" s="16"/>
      <c r="H591" s="16"/>
    </row>
    <row r="592" spans="1:8" ht="12.75">
      <c r="A592" s="53"/>
      <c r="B592" s="53"/>
      <c r="C592" s="53"/>
      <c r="D592" s="53"/>
      <c r="E592" s="53"/>
      <c r="F592" s="53"/>
      <c r="G592" s="16"/>
      <c r="H592" s="16"/>
    </row>
    <row r="593" spans="1:8" ht="12.75">
      <c r="A593" s="53"/>
      <c r="B593" s="53"/>
      <c r="C593" s="53"/>
      <c r="D593" s="53"/>
      <c r="E593" s="53"/>
      <c r="F593" s="53"/>
      <c r="G593" s="16"/>
      <c r="H593" s="16"/>
    </row>
    <row r="594" spans="1:8" ht="12.75">
      <c r="A594" s="53"/>
      <c r="B594" s="53"/>
      <c r="C594" s="53"/>
      <c r="D594" s="53"/>
      <c r="E594" s="53"/>
      <c r="F594" s="53"/>
      <c r="G594" s="16"/>
      <c r="H594" s="16"/>
    </row>
    <row r="595" spans="1:8" ht="12.75">
      <c r="A595" s="53"/>
      <c r="B595" s="53"/>
      <c r="C595" s="53"/>
      <c r="D595" s="53"/>
      <c r="E595" s="53"/>
      <c r="F595" s="53"/>
      <c r="G595" s="16"/>
      <c r="H595" s="16"/>
    </row>
    <row r="596" spans="1:8" ht="12.75">
      <c r="A596" s="53"/>
      <c r="B596" s="53"/>
      <c r="C596" s="53"/>
      <c r="D596" s="53"/>
      <c r="E596" s="53"/>
      <c r="F596" s="53"/>
      <c r="G596" s="16"/>
      <c r="H596" s="16"/>
    </row>
    <row r="597" spans="1:8" ht="12.75">
      <c r="A597" s="53"/>
      <c r="B597" s="53"/>
      <c r="C597" s="53"/>
      <c r="D597" s="53"/>
      <c r="E597" s="53"/>
      <c r="F597" s="53"/>
      <c r="G597" s="16"/>
      <c r="H597" s="16"/>
    </row>
    <row r="598" spans="1:8" ht="12.75">
      <c r="A598" s="53"/>
      <c r="B598" s="53"/>
      <c r="C598" s="53"/>
      <c r="D598" s="53"/>
      <c r="E598" s="53"/>
      <c r="F598" s="53"/>
      <c r="G598" s="16"/>
      <c r="H598" s="16"/>
    </row>
    <row r="599" spans="1:8" ht="12.75">
      <c r="A599" s="53"/>
      <c r="B599" s="53"/>
      <c r="C599" s="53"/>
      <c r="D599" s="53"/>
      <c r="E599" s="53"/>
      <c r="F599" s="53"/>
      <c r="G599" s="16"/>
      <c r="H599" s="16"/>
    </row>
    <row r="600" spans="1:8" ht="12.75">
      <c r="A600" s="53"/>
      <c r="B600" s="53"/>
      <c r="C600" s="53"/>
      <c r="D600" s="53"/>
      <c r="E600" s="53"/>
      <c r="F600" s="53"/>
      <c r="G600" s="16"/>
      <c r="H600" s="16"/>
    </row>
    <row r="601" spans="1:8" ht="12.75">
      <c r="A601" s="53"/>
      <c r="B601" s="53"/>
      <c r="C601" s="53"/>
      <c r="D601" s="53"/>
      <c r="E601" s="53"/>
      <c r="F601" s="53"/>
      <c r="G601" s="16"/>
      <c r="H601" s="16"/>
    </row>
    <row r="602" spans="1:8" ht="12.75">
      <c r="A602" s="53"/>
      <c r="B602" s="53"/>
      <c r="C602" s="53"/>
      <c r="D602" s="53"/>
      <c r="E602" s="53"/>
      <c r="F602" s="53"/>
      <c r="G602" s="16"/>
      <c r="H602" s="16"/>
    </row>
    <row r="603" spans="1:8" ht="12.75">
      <c r="A603" s="53"/>
      <c r="B603" s="53"/>
      <c r="C603" s="53"/>
      <c r="D603" s="53"/>
      <c r="E603" s="53"/>
      <c r="F603" s="53"/>
      <c r="G603" s="16"/>
      <c r="H603" s="16"/>
    </row>
    <row r="604" spans="1:8" ht="12.75">
      <c r="A604" s="53"/>
      <c r="B604" s="53"/>
      <c r="C604" s="53"/>
      <c r="D604" s="53"/>
      <c r="E604" s="53"/>
      <c r="F604" s="53"/>
      <c r="G604" s="16"/>
      <c r="H604" s="16"/>
    </row>
    <row r="605" spans="1:8" ht="12.75">
      <c r="A605" s="53"/>
      <c r="B605" s="53"/>
      <c r="C605" s="53"/>
      <c r="D605" s="53"/>
      <c r="E605" s="53"/>
      <c r="F605" s="53"/>
      <c r="G605" s="16"/>
      <c r="H605" s="16"/>
    </row>
    <row r="606" spans="1:8" ht="12.75">
      <c r="A606" s="53"/>
      <c r="B606" s="53"/>
      <c r="C606" s="53"/>
      <c r="D606" s="53"/>
      <c r="E606" s="53"/>
      <c r="F606" s="53"/>
      <c r="G606" s="16"/>
      <c r="H606" s="16"/>
    </row>
    <row r="607" spans="1:8" ht="12.75">
      <c r="A607" s="53"/>
      <c r="B607" s="53"/>
      <c r="C607" s="53"/>
      <c r="D607" s="53"/>
      <c r="E607" s="53"/>
      <c r="F607" s="53"/>
      <c r="G607" s="16"/>
      <c r="H607" s="16"/>
    </row>
    <row r="608" spans="1:8" ht="12.75">
      <c r="A608" s="53"/>
      <c r="B608" s="53"/>
      <c r="C608" s="53"/>
      <c r="D608" s="53"/>
      <c r="E608" s="53"/>
      <c r="F608" s="53"/>
      <c r="G608" s="16"/>
      <c r="H608" s="16"/>
    </row>
    <row r="609" spans="1:8" ht="12.75">
      <c r="A609" s="53"/>
      <c r="B609" s="53"/>
      <c r="C609" s="53"/>
      <c r="D609" s="53"/>
      <c r="E609" s="53"/>
      <c r="F609" s="53"/>
      <c r="G609" s="16"/>
      <c r="H609" s="16"/>
    </row>
    <row r="610" spans="1:8" ht="12.75">
      <c r="A610" s="53"/>
      <c r="B610" s="53"/>
      <c r="C610" s="53"/>
      <c r="D610" s="53"/>
      <c r="E610" s="53"/>
      <c r="F610" s="53"/>
      <c r="G610" s="16"/>
      <c r="H610" s="16"/>
    </row>
    <row r="611" spans="1:8" ht="12.75">
      <c r="A611" s="53"/>
      <c r="B611" s="53"/>
      <c r="C611" s="53"/>
      <c r="D611" s="53"/>
      <c r="E611" s="53"/>
      <c r="F611" s="53"/>
      <c r="G611" s="16"/>
      <c r="H611" s="16"/>
    </row>
    <row r="612" spans="1:8" ht="12.75">
      <c r="A612" s="53"/>
      <c r="B612" s="53"/>
      <c r="C612" s="53"/>
      <c r="D612" s="53"/>
      <c r="E612" s="53"/>
      <c r="F612" s="53"/>
      <c r="G612" s="16"/>
      <c r="H612" s="16"/>
    </row>
    <row r="613" spans="1:8" ht="12.75">
      <c r="A613" s="53"/>
      <c r="B613" s="53"/>
      <c r="C613" s="53"/>
      <c r="D613" s="53"/>
      <c r="E613" s="53"/>
      <c r="F613" s="53"/>
      <c r="G613" s="16"/>
      <c r="H613" s="16"/>
    </row>
    <row r="614" spans="1:8" ht="12.75">
      <c r="A614" s="53"/>
      <c r="B614" s="53"/>
      <c r="C614" s="53"/>
      <c r="D614" s="53"/>
      <c r="E614" s="53"/>
      <c r="F614" s="53"/>
      <c r="G614" s="16"/>
      <c r="H614" s="16"/>
    </row>
    <row r="615" spans="1:8" ht="12.75">
      <c r="A615" s="53"/>
      <c r="B615" s="53"/>
      <c r="C615" s="53"/>
      <c r="D615" s="53"/>
      <c r="E615" s="53"/>
      <c r="F615" s="53"/>
      <c r="G615" s="16"/>
      <c r="H615" s="16"/>
    </row>
    <row r="616" spans="1:8" ht="12.75">
      <c r="A616" s="53"/>
      <c r="B616" s="53"/>
      <c r="C616" s="53"/>
      <c r="D616" s="53"/>
      <c r="E616" s="53"/>
      <c r="F616" s="53"/>
      <c r="G616" s="16"/>
      <c r="H616" s="16"/>
    </row>
    <row r="617" spans="1:8" ht="12.75">
      <c r="A617" s="53"/>
      <c r="B617" s="53"/>
      <c r="C617" s="53"/>
      <c r="D617" s="53"/>
      <c r="E617" s="53"/>
      <c r="F617" s="53"/>
      <c r="G617" s="16"/>
      <c r="H617" s="16"/>
    </row>
    <row r="618" spans="1:8" ht="12.75">
      <c r="A618" s="53"/>
      <c r="B618" s="53"/>
      <c r="C618" s="53"/>
      <c r="D618" s="53"/>
      <c r="E618" s="53"/>
      <c r="F618" s="53"/>
      <c r="G618" s="16"/>
      <c r="H618" s="16"/>
    </row>
    <row r="619" spans="1:8" ht="12.75">
      <c r="A619" s="53"/>
      <c r="B619" s="53"/>
      <c r="C619" s="53"/>
      <c r="D619" s="53"/>
      <c r="E619" s="53"/>
      <c r="F619" s="53"/>
      <c r="G619" s="16"/>
      <c r="H619" s="16"/>
    </row>
    <row r="620" spans="1:8" ht="12.75">
      <c r="A620" s="53"/>
      <c r="B620" s="53"/>
      <c r="C620" s="53"/>
      <c r="D620" s="53"/>
      <c r="E620" s="53"/>
      <c r="F620" s="53"/>
      <c r="G620" s="16"/>
      <c r="H620" s="16"/>
    </row>
    <row r="621" spans="1:8" ht="12.75">
      <c r="A621" s="53"/>
      <c r="B621" s="53"/>
      <c r="C621" s="53"/>
      <c r="D621" s="53"/>
      <c r="E621" s="53"/>
      <c r="F621" s="53"/>
      <c r="G621" s="16"/>
      <c r="H621" s="16"/>
    </row>
    <row r="622" spans="1:8" ht="12.75">
      <c r="A622" s="53"/>
      <c r="B622" s="53"/>
      <c r="C622" s="53"/>
      <c r="D622" s="53"/>
      <c r="E622" s="53"/>
      <c r="F622" s="53"/>
      <c r="G622" s="16"/>
      <c r="H622" s="16"/>
    </row>
    <row r="623" spans="1:8" ht="12.75">
      <c r="A623" s="53"/>
      <c r="B623" s="53"/>
      <c r="C623" s="53"/>
      <c r="D623" s="53"/>
      <c r="E623" s="53"/>
      <c r="F623" s="53"/>
      <c r="G623" s="16"/>
      <c r="H623" s="16"/>
    </row>
    <row r="624" spans="1:8" ht="12.75">
      <c r="A624" s="53"/>
      <c r="B624" s="53"/>
      <c r="C624" s="53"/>
      <c r="D624" s="53"/>
      <c r="E624" s="53"/>
      <c r="F624" s="53"/>
      <c r="G624" s="16"/>
      <c r="H624" s="16"/>
    </row>
    <row r="625" spans="1:8" ht="12.75">
      <c r="A625" s="53"/>
      <c r="B625" s="53"/>
      <c r="C625" s="53"/>
      <c r="D625" s="53"/>
      <c r="E625" s="53"/>
      <c r="F625" s="53"/>
      <c r="G625" s="16"/>
      <c r="H625" s="16"/>
    </row>
    <row r="626" spans="1:8" ht="12.75">
      <c r="A626" s="53"/>
      <c r="B626" s="53"/>
      <c r="C626" s="53"/>
      <c r="D626" s="53"/>
      <c r="E626" s="53"/>
      <c r="F626" s="53"/>
      <c r="G626" s="16"/>
      <c r="H626" s="16"/>
    </row>
    <row r="627" spans="1:8" ht="12.75">
      <c r="A627" s="53"/>
      <c r="B627" s="53"/>
      <c r="C627" s="53"/>
      <c r="D627" s="53"/>
      <c r="E627" s="53"/>
      <c r="F627" s="53"/>
      <c r="G627" s="16"/>
      <c r="H627" s="16"/>
    </row>
    <row r="628" spans="1:8" ht="12.75">
      <c r="A628" s="53"/>
      <c r="B628" s="53"/>
      <c r="C628" s="53"/>
      <c r="D628" s="53"/>
      <c r="E628" s="53"/>
      <c r="F628" s="53"/>
      <c r="G628" s="16"/>
      <c r="H628" s="16"/>
    </row>
    <row r="629" spans="1:8" ht="12.75">
      <c r="A629" s="53"/>
      <c r="B629" s="53"/>
      <c r="C629" s="53"/>
      <c r="D629" s="53"/>
      <c r="E629" s="53"/>
      <c r="F629" s="53"/>
      <c r="G629" s="16"/>
      <c r="H629" s="16"/>
    </row>
    <row r="630" spans="1:8" ht="12.75">
      <c r="A630" s="53"/>
      <c r="B630" s="53"/>
      <c r="C630" s="53"/>
      <c r="D630" s="53"/>
      <c r="E630" s="53"/>
      <c r="F630" s="53"/>
      <c r="G630" s="16"/>
      <c r="H630" s="16"/>
    </row>
    <row r="631" spans="1:8" ht="12.75">
      <c r="A631" s="53"/>
      <c r="B631" s="53"/>
      <c r="C631" s="53"/>
      <c r="D631" s="53"/>
      <c r="E631" s="53"/>
      <c r="F631" s="53"/>
      <c r="G631" s="16"/>
      <c r="H631" s="16"/>
    </row>
    <row r="632" spans="1:8" ht="12.75">
      <c r="A632" s="53"/>
      <c r="B632" s="53"/>
      <c r="C632" s="53"/>
      <c r="D632" s="53"/>
      <c r="E632" s="53"/>
      <c r="F632" s="53"/>
      <c r="G632" s="16"/>
      <c r="H632" s="16"/>
    </row>
    <row r="633" spans="1:8" ht="12.75">
      <c r="A633" s="53"/>
      <c r="B633" s="53"/>
      <c r="C633" s="53"/>
      <c r="D633" s="53"/>
      <c r="E633" s="53"/>
      <c r="F633" s="53"/>
      <c r="G633" s="16"/>
      <c r="H633" s="16"/>
    </row>
    <row r="634" spans="1:8" ht="12.75">
      <c r="A634" s="53"/>
      <c r="B634" s="53"/>
      <c r="C634" s="53"/>
      <c r="D634" s="53"/>
      <c r="E634" s="53"/>
      <c r="F634" s="53"/>
      <c r="G634" s="16"/>
      <c r="H634" s="16"/>
    </row>
    <row r="635" spans="1:8" ht="12.75">
      <c r="A635" s="53"/>
      <c r="B635" s="53"/>
      <c r="C635" s="53"/>
      <c r="D635" s="53"/>
      <c r="E635" s="53"/>
      <c r="F635" s="53"/>
      <c r="G635" s="16"/>
      <c r="H635" s="16"/>
    </row>
    <row r="636" spans="1:8" ht="12.75">
      <c r="A636" s="53"/>
      <c r="B636" s="53"/>
      <c r="C636" s="53"/>
      <c r="D636" s="53"/>
      <c r="E636" s="53"/>
      <c r="F636" s="53"/>
      <c r="G636" s="16"/>
      <c r="H636" s="16"/>
    </row>
    <row r="637" spans="1:8" ht="12.75">
      <c r="A637" s="53"/>
      <c r="B637" s="53"/>
      <c r="C637" s="53"/>
      <c r="D637" s="53"/>
      <c r="E637" s="53"/>
      <c r="F637" s="53"/>
      <c r="G637" s="16"/>
      <c r="H637" s="16"/>
    </row>
    <row r="638" spans="1:8" ht="12.75">
      <c r="A638" s="53"/>
      <c r="B638" s="53"/>
      <c r="C638" s="53"/>
      <c r="D638" s="53"/>
      <c r="E638" s="53"/>
      <c r="F638" s="53"/>
      <c r="G638" s="16"/>
      <c r="H638" s="16"/>
    </row>
    <row r="639" spans="1:8" ht="12.75">
      <c r="A639" s="53"/>
      <c r="B639" s="53"/>
      <c r="C639" s="53"/>
      <c r="D639" s="53"/>
      <c r="E639" s="53"/>
      <c r="F639" s="53"/>
      <c r="G639" s="16"/>
      <c r="H639" s="16"/>
    </row>
    <row r="640" spans="1:8" ht="12.75">
      <c r="A640" s="53"/>
      <c r="B640" s="53"/>
      <c r="C640" s="53"/>
      <c r="D640" s="53"/>
      <c r="E640" s="53"/>
      <c r="F640" s="53"/>
      <c r="G640" s="16"/>
      <c r="H640" s="16"/>
    </row>
    <row r="641" spans="1:8" ht="12.75">
      <c r="A641" s="53"/>
      <c r="B641" s="53"/>
      <c r="C641" s="53"/>
      <c r="D641" s="53"/>
      <c r="E641" s="53"/>
      <c r="F641" s="53"/>
      <c r="G641" s="16"/>
      <c r="H641" s="16"/>
    </row>
    <row r="642" spans="1:8" ht="12.75">
      <c r="A642" s="53"/>
      <c r="B642" s="53"/>
      <c r="C642" s="53"/>
      <c r="D642" s="53"/>
      <c r="E642" s="53"/>
      <c r="F642" s="53"/>
      <c r="G642" s="16"/>
      <c r="H642" s="16"/>
    </row>
    <row r="643" spans="1:8" ht="12.75">
      <c r="A643" s="53"/>
      <c r="B643" s="53"/>
      <c r="C643" s="53"/>
      <c r="D643" s="53"/>
      <c r="E643" s="53"/>
      <c r="F643" s="53"/>
      <c r="G643" s="16"/>
      <c r="H643" s="16"/>
    </row>
    <row r="644" spans="1:8" ht="12.75">
      <c r="A644" s="53"/>
      <c r="B644" s="53"/>
      <c r="C644" s="53"/>
      <c r="D644" s="53"/>
      <c r="E644" s="53"/>
      <c r="F644" s="53"/>
      <c r="G644" s="16"/>
      <c r="H644" s="16"/>
    </row>
    <row r="645" spans="1:8" ht="12.75">
      <c r="A645" s="53"/>
      <c r="B645" s="53"/>
      <c r="C645" s="53"/>
      <c r="D645" s="53"/>
      <c r="E645" s="53"/>
      <c r="F645" s="53"/>
      <c r="G645" s="16"/>
      <c r="H645" s="16"/>
    </row>
    <row r="646" spans="1:8" ht="12.75">
      <c r="A646" s="53"/>
      <c r="B646" s="53"/>
      <c r="C646" s="53"/>
      <c r="D646" s="53"/>
      <c r="E646" s="53"/>
      <c r="F646" s="53"/>
      <c r="G646" s="16"/>
      <c r="H646" s="16"/>
    </row>
    <row r="647" spans="1:8" ht="12.75">
      <c r="A647" s="53"/>
      <c r="B647" s="53"/>
      <c r="C647" s="53"/>
      <c r="D647" s="53"/>
      <c r="E647" s="53"/>
      <c r="F647" s="53"/>
      <c r="G647" s="16"/>
      <c r="H647" s="16"/>
    </row>
    <row r="648" spans="1:8" ht="12.75">
      <c r="A648" s="53"/>
      <c r="B648" s="53"/>
      <c r="C648" s="53"/>
      <c r="D648" s="53"/>
      <c r="E648" s="53"/>
      <c r="F648" s="53"/>
      <c r="G648" s="16"/>
      <c r="H648" s="16"/>
    </row>
    <row r="649" spans="1:8" ht="12.75">
      <c r="A649" s="53"/>
      <c r="B649" s="53"/>
      <c r="C649" s="53"/>
      <c r="D649" s="53"/>
      <c r="E649" s="53"/>
      <c r="F649" s="53"/>
      <c r="G649" s="16"/>
      <c r="H649" s="16"/>
    </row>
    <row r="650" spans="1:8" ht="12.75">
      <c r="A650" s="53"/>
      <c r="B650" s="53"/>
      <c r="C650" s="53"/>
      <c r="D650" s="53"/>
      <c r="E650" s="53"/>
      <c r="F650" s="53"/>
      <c r="G650" s="16"/>
      <c r="H650" s="16"/>
    </row>
    <row r="651" spans="1:8" ht="12.75">
      <c r="A651" s="53"/>
      <c r="B651" s="53"/>
      <c r="C651" s="53"/>
      <c r="D651" s="53"/>
      <c r="E651" s="53"/>
      <c r="F651" s="53"/>
      <c r="G651" s="16"/>
      <c r="H651" s="16"/>
    </row>
    <row r="652" spans="1:8" ht="12.75">
      <c r="A652" s="53"/>
      <c r="B652" s="53"/>
      <c r="C652" s="53"/>
      <c r="D652" s="53"/>
      <c r="E652" s="53"/>
      <c r="F652" s="53"/>
      <c r="G652" s="16"/>
      <c r="H652" s="16"/>
    </row>
    <row r="653" spans="1:8" ht="12.75">
      <c r="A653" s="53"/>
      <c r="B653" s="53"/>
      <c r="C653" s="53"/>
      <c r="D653" s="53"/>
      <c r="E653" s="53"/>
      <c r="F653" s="53"/>
      <c r="G653" s="16"/>
      <c r="H653" s="16"/>
    </row>
    <row r="654" spans="1:8" ht="12.75">
      <c r="A654" s="53"/>
      <c r="B654" s="53"/>
      <c r="C654" s="53"/>
      <c r="D654" s="53"/>
      <c r="E654" s="53"/>
      <c r="F654" s="53"/>
      <c r="G654" s="16"/>
      <c r="H654" s="16"/>
    </row>
    <row r="655" spans="1:8" ht="12.75">
      <c r="A655" s="53"/>
      <c r="B655" s="53"/>
      <c r="C655" s="53"/>
      <c r="D655" s="53"/>
      <c r="E655" s="53"/>
      <c r="F655" s="53"/>
      <c r="G655" s="16"/>
      <c r="H655" s="16"/>
    </row>
    <row r="656" spans="1:8" ht="12.75">
      <c r="A656" s="53"/>
      <c r="B656" s="53"/>
      <c r="C656" s="53"/>
      <c r="D656" s="53"/>
      <c r="E656" s="53"/>
      <c r="F656" s="53"/>
      <c r="G656" s="16"/>
      <c r="H656" s="16"/>
    </row>
    <row r="657" spans="1:8" ht="12.75">
      <c r="A657" s="53"/>
      <c r="B657" s="53"/>
      <c r="C657" s="53"/>
      <c r="D657" s="53"/>
      <c r="E657" s="53"/>
      <c r="F657" s="53"/>
      <c r="G657" s="16"/>
      <c r="H657" s="16"/>
    </row>
    <row r="658" spans="1:8" ht="12.75">
      <c r="A658" s="53"/>
      <c r="B658" s="53"/>
      <c r="C658" s="53"/>
      <c r="D658" s="53"/>
      <c r="E658" s="53"/>
      <c r="F658" s="53"/>
      <c r="G658" s="16"/>
      <c r="H658" s="16"/>
    </row>
    <row r="659" spans="1:8" ht="12.75">
      <c r="A659" s="53"/>
      <c r="B659" s="53"/>
      <c r="C659" s="53"/>
      <c r="D659" s="53"/>
      <c r="E659" s="53"/>
      <c r="F659" s="53"/>
      <c r="G659" s="16"/>
      <c r="H659" s="16"/>
    </row>
    <row r="660" spans="1:8" ht="12.75">
      <c r="A660" s="53"/>
      <c r="B660" s="53"/>
      <c r="C660" s="53"/>
      <c r="D660" s="53"/>
      <c r="E660" s="53"/>
      <c r="F660" s="53"/>
      <c r="G660" s="16"/>
      <c r="H660" s="16"/>
    </row>
    <row r="661" spans="1:8" ht="12.75">
      <c r="A661" s="53"/>
      <c r="B661" s="53"/>
      <c r="C661" s="53"/>
      <c r="D661" s="53"/>
      <c r="E661" s="53"/>
      <c r="F661" s="53"/>
      <c r="G661" s="16"/>
      <c r="H661" s="16"/>
    </row>
    <row r="662" spans="1:8" ht="12.75">
      <c r="A662" s="53"/>
      <c r="B662" s="53"/>
      <c r="C662" s="53"/>
      <c r="D662" s="53"/>
      <c r="E662" s="53"/>
      <c r="F662" s="53"/>
      <c r="G662" s="16"/>
      <c r="H662" s="16"/>
    </row>
    <row r="663" spans="1:8" ht="12.75">
      <c r="A663" s="53"/>
      <c r="B663" s="53"/>
      <c r="C663" s="53"/>
      <c r="D663" s="53"/>
      <c r="E663" s="53"/>
      <c r="F663" s="53"/>
      <c r="G663" s="16"/>
      <c r="H663" s="16"/>
    </row>
    <row r="664" spans="1:8" ht="12.75">
      <c r="A664" s="53"/>
      <c r="B664" s="53"/>
      <c r="C664" s="53"/>
      <c r="D664" s="53"/>
      <c r="E664" s="53"/>
      <c r="F664" s="53"/>
      <c r="G664" s="16"/>
      <c r="H664" s="16"/>
    </row>
    <row r="665" spans="1:8" ht="12.75">
      <c r="A665" s="53"/>
      <c r="B665" s="53"/>
      <c r="C665" s="53"/>
      <c r="D665" s="53"/>
      <c r="E665" s="53"/>
      <c r="F665" s="53"/>
      <c r="G665" s="16"/>
      <c r="H665" s="16"/>
    </row>
    <row r="666" spans="1:8" ht="12.75">
      <c r="A666" s="53"/>
      <c r="B666" s="53"/>
      <c r="C666" s="53"/>
      <c r="D666" s="53"/>
      <c r="E666" s="53"/>
      <c r="F666" s="53"/>
      <c r="G666" s="16"/>
      <c r="H666" s="16"/>
    </row>
    <row r="667" spans="1:8" ht="12.75">
      <c r="A667" s="53"/>
      <c r="B667" s="53"/>
      <c r="C667" s="53"/>
      <c r="D667" s="53"/>
      <c r="E667" s="53"/>
      <c r="F667" s="53"/>
      <c r="G667" s="16"/>
      <c r="H667" s="16"/>
    </row>
    <row r="668" spans="1:8" ht="12.75">
      <c r="A668" s="53"/>
      <c r="B668" s="53"/>
      <c r="C668" s="53"/>
      <c r="D668" s="53"/>
      <c r="E668" s="53"/>
      <c r="F668" s="53"/>
      <c r="G668" s="16"/>
      <c r="H668" s="16"/>
    </row>
    <row r="669" spans="1:8" ht="12.75">
      <c r="A669" s="53"/>
      <c r="B669" s="53"/>
      <c r="C669" s="53"/>
      <c r="D669" s="53"/>
      <c r="E669" s="53"/>
      <c r="F669" s="53"/>
      <c r="G669" s="16"/>
      <c r="H669" s="16"/>
    </row>
    <row r="670" spans="1:8" ht="12.75">
      <c r="A670" s="53"/>
      <c r="B670" s="53"/>
      <c r="C670" s="53"/>
      <c r="D670" s="53"/>
      <c r="E670" s="53"/>
      <c r="F670" s="53"/>
      <c r="G670" s="16"/>
      <c r="H670" s="16"/>
    </row>
    <row r="671" spans="1:8" ht="12.75">
      <c r="A671" s="53"/>
      <c r="B671" s="53"/>
      <c r="C671" s="53"/>
      <c r="D671" s="53"/>
      <c r="E671" s="53"/>
      <c r="F671" s="53"/>
      <c r="G671" s="16"/>
      <c r="H671" s="16"/>
    </row>
    <row r="672" spans="1:8" ht="12.75">
      <c r="A672" s="53"/>
      <c r="B672" s="53"/>
      <c r="C672" s="53"/>
      <c r="D672" s="53"/>
      <c r="E672" s="53"/>
      <c r="F672" s="53"/>
      <c r="G672" s="16"/>
      <c r="H672" s="16"/>
    </row>
    <row r="673" spans="1:8" ht="12.75">
      <c r="A673" s="53"/>
      <c r="B673" s="53"/>
      <c r="C673" s="53"/>
      <c r="D673" s="53"/>
      <c r="E673" s="53"/>
      <c r="F673" s="53"/>
      <c r="G673" s="16"/>
      <c r="H673" s="16"/>
    </row>
    <row r="674" spans="1:8" ht="12.75">
      <c r="A674" s="53"/>
      <c r="B674" s="53"/>
      <c r="C674" s="53"/>
      <c r="D674" s="53"/>
      <c r="E674" s="53"/>
      <c r="F674" s="53"/>
      <c r="G674" s="16"/>
      <c r="H674" s="16"/>
    </row>
    <row r="675" spans="1:8" ht="12.75">
      <c r="A675" s="53"/>
      <c r="B675" s="53"/>
      <c r="C675" s="53"/>
      <c r="D675" s="53"/>
      <c r="E675" s="53"/>
      <c r="F675" s="53"/>
      <c r="G675" s="16"/>
      <c r="H675" s="16"/>
    </row>
    <row r="676" spans="1:8" ht="12.75">
      <c r="A676" s="53"/>
      <c r="B676" s="53"/>
      <c r="C676" s="53"/>
      <c r="D676" s="53"/>
      <c r="E676" s="53"/>
      <c r="F676" s="53"/>
      <c r="G676" s="16"/>
      <c r="H676" s="16"/>
    </row>
    <row r="677" spans="1:8" ht="12.75">
      <c r="A677" s="53"/>
      <c r="B677" s="53"/>
      <c r="C677" s="53"/>
      <c r="D677" s="53"/>
      <c r="E677" s="53"/>
      <c r="F677" s="53"/>
      <c r="G677" s="16"/>
      <c r="H677" s="16"/>
    </row>
    <row r="678" spans="1:8" ht="12.75">
      <c r="A678" s="53"/>
      <c r="B678" s="53"/>
      <c r="C678" s="53"/>
      <c r="D678" s="53"/>
      <c r="E678" s="53"/>
      <c r="F678" s="53"/>
      <c r="G678" s="16"/>
      <c r="H678" s="16"/>
    </row>
    <row r="679" spans="1:8" ht="12.75">
      <c r="A679" s="53"/>
      <c r="B679" s="53"/>
      <c r="C679" s="53"/>
      <c r="D679" s="53"/>
      <c r="E679" s="53"/>
      <c r="F679" s="53"/>
      <c r="G679" s="16"/>
      <c r="H679" s="16"/>
    </row>
    <row r="680" spans="1:8" ht="12.75">
      <c r="A680" s="53"/>
      <c r="B680" s="53"/>
      <c r="C680" s="53"/>
      <c r="D680" s="53"/>
      <c r="E680" s="53"/>
      <c r="F680" s="53"/>
      <c r="G680" s="16"/>
      <c r="H680" s="16"/>
    </row>
    <row r="681" spans="1:8" ht="12.75">
      <c r="A681" s="53"/>
      <c r="B681" s="53"/>
      <c r="C681" s="53"/>
      <c r="D681" s="53"/>
      <c r="E681" s="53"/>
      <c r="F681" s="53"/>
      <c r="G681" s="16"/>
      <c r="H681" s="16"/>
    </row>
    <row r="682" spans="1:8" ht="12.75">
      <c r="A682" s="53"/>
      <c r="B682" s="53"/>
      <c r="C682" s="53"/>
      <c r="D682" s="53"/>
      <c r="E682" s="53"/>
      <c r="F682" s="53"/>
      <c r="G682" s="16"/>
      <c r="H682" s="16"/>
    </row>
    <row r="683" spans="1:8" ht="12.75">
      <c r="A683" s="53"/>
      <c r="B683" s="53"/>
      <c r="C683" s="53"/>
      <c r="D683" s="53"/>
      <c r="E683" s="53"/>
      <c r="F683" s="53"/>
      <c r="G683" s="16"/>
      <c r="H683" s="16"/>
    </row>
    <row r="684" spans="1:8" ht="12.75">
      <c r="A684" s="53"/>
      <c r="B684" s="53"/>
      <c r="C684" s="53"/>
      <c r="D684" s="53"/>
      <c r="E684" s="53"/>
      <c r="F684" s="53"/>
      <c r="G684" s="16"/>
      <c r="H684" s="16"/>
    </row>
    <row r="685" spans="1:8" ht="12.75">
      <c r="A685" s="53"/>
      <c r="B685" s="53"/>
      <c r="C685" s="53"/>
      <c r="D685" s="53"/>
      <c r="E685" s="53"/>
      <c r="F685" s="53"/>
      <c r="G685" s="16"/>
      <c r="H685" s="16"/>
    </row>
    <row r="686" spans="1:8" ht="12.75">
      <c r="A686" s="53"/>
      <c r="B686" s="53"/>
      <c r="C686" s="53"/>
      <c r="D686" s="53"/>
      <c r="E686" s="53"/>
      <c r="F686" s="53"/>
      <c r="G686" s="16"/>
      <c r="H686" s="16"/>
    </row>
    <row r="687" spans="1:8" ht="12.75">
      <c r="A687" s="53"/>
      <c r="B687" s="53"/>
      <c r="C687" s="53"/>
      <c r="D687" s="53"/>
      <c r="E687" s="53"/>
      <c r="F687" s="53"/>
      <c r="G687" s="16"/>
      <c r="H687" s="16"/>
    </row>
    <row r="688" spans="1:8" ht="12.75">
      <c r="A688" s="53"/>
      <c r="B688" s="53"/>
      <c r="C688" s="53"/>
      <c r="D688" s="53"/>
      <c r="E688" s="53"/>
      <c r="F688" s="53"/>
      <c r="G688" s="16"/>
      <c r="H688" s="16"/>
    </row>
    <row r="689" spans="1:8" ht="12.75">
      <c r="A689" s="53"/>
      <c r="B689" s="53"/>
      <c r="C689" s="53"/>
      <c r="D689" s="53"/>
      <c r="E689" s="53"/>
      <c r="F689" s="53"/>
      <c r="G689" s="16"/>
      <c r="H689" s="16"/>
    </row>
    <row r="690" spans="1:8" ht="12.75">
      <c r="A690" s="53"/>
      <c r="B690" s="53"/>
      <c r="C690" s="53"/>
      <c r="D690" s="53"/>
      <c r="E690" s="53"/>
      <c r="F690" s="53"/>
      <c r="G690" s="16"/>
      <c r="H690" s="16"/>
    </row>
    <row r="691" spans="1:8" ht="12.75">
      <c r="A691" s="53"/>
      <c r="B691" s="53"/>
      <c r="C691" s="53"/>
      <c r="D691" s="53"/>
      <c r="E691" s="53"/>
      <c r="F691" s="53"/>
      <c r="G691" s="16"/>
      <c r="H691" s="16"/>
    </row>
    <row r="692" spans="1:8" ht="12.75">
      <c r="A692" s="53"/>
      <c r="B692" s="53"/>
      <c r="C692" s="53"/>
      <c r="D692" s="53"/>
      <c r="E692" s="53"/>
      <c r="F692" s="53"/>
      <c r="G692" s="16"/>
      <c r="H692" s="16"/>
    </row>
    <row r="693" spans="1:8" ht="12.75">
      <c r="A693" s="53"/>
      <c r="B693" s="53"/>
      <c r="C693" s="53"/>
      <c r="D693" s="53"/>
      <c r="E693" s="53"/>
      <c r="F693" s="53"/>
      <c r="G693" s="16"/>
      <c r="H693" s="16"/>
    </row>
    <row r="694" spans="1:8" ht="12.75">
      <c r="A694" s="53"/>
      <c r="B694" s="53"/>
      <c r="C694" s="53"/>
      <c r="D694" s="53"/>
      <c r="E694" s="53"/>
      <c r="F694" s="53"/>
      <c r="G694" s="16"/>
      <c r="H694" s="16"/>
    </row>
    <row r="695" spans="1:8" ht="12.75">
      <c r="A695" s="53"/>
      <c r="B695" s="53"/>
      <c r="C695" s="53"/>
      <c r="D695" s="53"/>
      <c r="E695" s="53"/>
      <c r="F695" s="53"/>
      <c r="G695" s="16"/>
      <c r="H695" s="16"/>
    </row>
    <row r="696" spans="1:8" ht="12.75">
      <c r="A696" s="53"/>
      <c r="B696" s="53"/>
      <c r="C696" s="53"/>
      <c r="D696" s="53"/>
      <c r="E696" s="53"/>
      <c r="F696" s="53"/>
      <c r="G696" s="16"/>
      <c r="H696" s="16"/>
    </row>
    <row r="697" spans="1:8" ht="12.75">
      <c r="A697" s="53"/>
      <c r="B697" s="53"/>
      <c r="C697" s="53"/>
      <c r="D697" s="53"/>
      <c r="E697" s="53"/>
      <c r="F697" s="53"/>
      <c r="G697" s="16"/>
      <c r="H697" s="16"/>
    </row>
    <row r="698" spans="1:8" ht="12.75">
      <c r="A698" s="53"/>
      <c r="B698" s="53"/>
      <c r="C698" s="53"/>
      <c r="D698" s="53"/>
      <c r="E698" s="53"/>
      <c r="F698" s="53"/>
      <c r="G698" s="16"/>
      <c r="H698" s="16"/>
    </row>
    <row r="699" spans="1:8" ht="12.75">
      <c r="A699" s="53"/>
      <c r="B699" s="53"/>
      <c r="C699" s="53"/>
      <c r="D699" s="53"/>
      <c r="E699" s="53"/>
      <c r="F699" s="53"/>
      <c r="G699" s="16"/>
      <c r="H699" s="16"/>
    </row>
    <row r="700" spans="1:8" ht="12.75">
      <c r="A700" s="53"/>
      <c r="B700" s="53"/>
      <c r="C700" s="53"/>
      <c r="D700" s="53"/>
      <c r="E700" s="53"/>
      <c r="F700" s="53"/>
      <c r="G700" s="16"/>
      <c r="H700" s="16"/>
    </row>
    <row r="701" spans="1:8" ht="12.75">
      <c r="A701" s="53"/>
      <c r="B701" s="53"/>
      <c r="C701" s="53"/>
      <c r="D701" s="53"/>
      <c r="E701" s="53"/>
      <c r="F701" s="53"/>
      <c r="G701" s="16"/>
      <c r="H701" s="16"/>
    </row>
    <row r="702" spans="1:8" ht="12.75">
      <c r="A702" s="53"/>
      <c r="B702" s="53"/>
      <c r="C702" s="53"/>
      <c r="D702" s="53"/>
      <c r="E702" s="53"/>
      <c r="F702" s="53"/>
      <c r="G702" s="16"/>
      <c r="H702" s="16"/>
    </row>
    <row r="703" spans="1:8" ht="12.75">
      <c r="A703" s="53"/>
      <c r="B703" s="53"/>
      <c r="C703" s="53"/>
      <c r="D703" s="53"/>
      <c r="E703" s="53"/>
      <c r="F703" s="53"/>
      <c r="G703" s="16"/>
      <c r="H703" s="16"/>
    </row>
    <row r="704" spans="1:8" ht="12.75">
      <c r="A704" s="53"/>
      <c r="B704" s="53"/>
      <c r="C704" s="53"/>
      <c r="D704" s="53"/>
      <c r="E704" s="53"/>
      <c r="F704" s="53"/>
      <c r="G704" s="16"/>
      <c r="H704" s="16"/>
    </row>
    <row r="705" spans="1:8" ht="12.75">
      <c r="A705" s="53"/>
      <c r="B705" s="53"/>
      <c r="C705" s="53"/>
      <c r="D705" s="53"/>
      <c r="E705" s="53"/>
      <c r="F705" s="53"/>
      <c r="G705" s="16"/>
      <c r="H705" s="16"/>
    </row>
    <row r="706" spans="1:8" ht="12.75">
      <c r="A706" s="53"/>
      <c r="B706" s="53"/>
      <c r="C706" s="53"/>
      <c r="D706" s="53"/>
      <c r="E706" s="53"/>
      <c r="F706" s="53"/>
      <c r="G706" s="16"/>
      <c r="H706" s="16"/>
    </row>
    <row r="707" spans="1:8" ht="12.75">
      <c r="A707" s="53"/>
      <c r="B707" s="53"/>
      <c r="C707" s="53"/>
      <c r="D707" s="53"/>
      <c r="E707" s="53"/>
      <c r="F707" s="53"/>
      <c r="G707" s="16"/>
      <c r="H707" s="16"/>
    </row>
    <row r="708" spans="1:8" ht="12.75">
      <c r="A708" s="53"/>
      <c r="B708" s="53"/>
      <c r="C708" s="53"/>
      <c r="D708" s="53"/>
      <c r="E708" s="53"/>
      <c r="F708" s="53"/>
      <c r="G708" s="16"/>
      <c r="H708" s="16"/>
    </row>
    <row r="709" spans="1:8" ht="12.75">
      <c r="A709" s="53"/>
      <c r="B709" s="53"/>
      <c r="C709" s="53"/>
      <c r="D709" s="53"/>
      <c r="E709" s="53"/>
      <c r="F709" s="53"/>
      <c r="G709" s="16"/>
      <c r="H709" s="16"/>
    </row>
    <row r="710" spans="1:8" ht="12.75">
      <c r="A710" s="53"/>
      <c r="B710" s="53"/>
      <c r="C710" s="53"/>
      <c r="D710" s="53"/>
      <c r="E710" s="53"/>
      <c r="F710" s="53"/>
      <c r="G710" s="16"/>
      <c r="H710" s="16"/>
    </row>
    <row r="711" spans="1:8" ht="12.75">
      <c r="A711" s="53"/>
      <c r="B711" s="53"/>
      <c r="C711" s="53"/>
      <c r="D711" s="53"/>
      <c r="E711" s="53"/>
      <c r="F711" s="53"/>
      <c r="G711" s="16"/>
      <c r="H711" s="16"/>
    </row>
    <row r="712" spans="1:8" ht="12.75">
      <c r="A712" s="53"/>
      <c r="B712" s="53"/>
      <c r="C712" s="53"/>
      <c r="D712" s="53"/>
      <c r="E712" s="53"/>
      <c r="F712" s="53"/>
      <c r="G712" s="16"/>
      <c r="H712" s="16"/>
    </row>
    <row r="713" spans="1:8" ht="12.75">
      <c r="A713" s="53"/>
      <c r="B713" s="53"/>
      <c r="C713" s="53"/>
      <c r="D713" s="53"/>
      <c r="E713" s="53"/>
      <c r="F713" s="53"/>
      <c r="G713" s="16"/>
      <c r="H713" s="16"/>
    </row>
    <row r="714" spans="1:8" ht="12.75">
      <c r="A714" s="53"/>
      <c r="B714" s="53"/>
      <c r="C714" s="53"/>
      <c r="D714" s="53"/>
      <c r="E714" s="53"/>
      <c r="F714" s="53"/>
      <c r="G714" s="16"/>
      <c r="H714" s="16"/>
    </row>
    <row r="715" spans="1:8" ht="12.75">
      <c r="A715" s="53"/>
      <c r="B715" s="53"/>
      <c r="C715" s="53"/>
      <c r="D715" s="53"/>
      <c r="E715" s="53"/>
      <c r="F715" s="53"/>
      <c r="G715" s="16"/>
      <c r="H715" s="16"/>
    </row>
    <row r="716" spans="1:8" ht="12.75">
      <c r="A716" s="53"/>
      <c r="B716" s="53"/>
      <c r="C716" s="53"/>
      <c r="D716" s="53"/>
      <c r="E716" s="53"/>
      <c r="F716" s="53"/>
      <c r="G716" s="16"/>
      <c r="H716" s="16"/>
    </row>
    <row r="717" spans="1:8" ht="12.75">
      <c r="A717" s="53"/>
      <c r="B717" s="53"/>
      <c r="C717" s="53"/>
      <c r="D717" s="53"/>
      <c r="E717" s="53"/>
      <c r="F717" s="53"/>
      <c r="G717" s="16"/>
      <c r="H717" s="16"/>
    </row>
    <row r="718" spans="1:8" ht="12.75">
      <c r="A718" s="53"/>
      <c r="B718" s="53"/>
      <c r="C718" s="53"/>
      <c r="D718" s="53"/>
      <c r="E718" s="53"/>
      <c r="F718" s="53"/>
      <c r="G718" s="16"/>
      <c r="H718" s="16"/>
    </row>
    <row r="719" spans="1:8" ht="12.75">
      <c r="A719" s="53"/>
      <c r="B719" s="53"/>
      <c r="C719" s="53"/>
      <c r="D719" s="53"/>
      <c r="E719" s="53"/>
      <c r="F719" s="53"/>
      <c r="G719" s="16"/>
      <c r="H719" s="16"/>
    </row>
    <row r="720" spans="1:8" ht="12.75">
      <c r="A720" s="53"/>
      <c r="B720" s="53"/>
      <c r="C720" s="53"/>
      <c r="D720" s="53"/>
      <c r="E720" s="53"/>
      <c r="F720" s="53"/>
      <c r="G720" s="16"/>
      <c r="H720" s="16"/>
    </row>
    <row r="721" spans="1:8" ht="12.75">
      <c r="A721" s="53"/>
      <c r="B721" s="53"/>
      <c r="C721" s="53"/>
      <c r="D721" s="53"/>
      <c r="E721" s="53"/>
      <c r="F721" s="53"/>
      <c r="G721" s="16"/>
      <c r="H721" s="16"/>
    </row>
    <row r="722" spans="1:8" ht="12.75">
      <c r="A722" s="53"/>
      <c r="B722" s="53"/>
      <c r="C722" s="53"/>
      <c r="D722" s="53"/>
      <c r="E722" s="53"/>
      <c r="F722" s="53"/>
      <c r="G722" s="16"/>
      <c r="H722" s="16"/>
    </row>
    <row r="723" spans="1:8" ht="12.75">
      <c r="A723" s="53"/>
      <c r="B723" s="53"/>
      <c r="C723" s="53"/>
      <c r="D723" s="53"/>
      <c r="E723" s="53"/>
      <c r="F723" s="53"/>
      <c r="G723" s="16"/>
      <c r="H723" s="16"/>
    </row>
    <row r="724" spans="1:8" ht="12.75">
      <c r="A724" s="53"/>
      <c r="B724" s="53"/>
      <c r="C724" s="53"/>
      <c r="D724" s="53"/>
      <c r="E724" s="53"/>
      <c r="F724" s="53"/>
      <c r="G724" s="16"/>
      <c r="H724" s="16"/>
    </row>
    <row r="725" spans="1:8" ht="12.75">
      <c r="A725" s="53"/>
      <c r="B725" s="53"/>
      <c r="C725" s="53"/>
      <c r="D725" s="53"/>
      <c r="E725" s="53"/>
      <c r="F725" s="53"/>
      <c r="G725" s="16"/>
      <c r="H725" s="16"/>
    </row>
    <row r="726" spans="1:8" ht="12.75">
      <c r="A726" s="53"/>
      <c r="B726" s="53"/>
      <c r="C726" s="53"/>
      <c r="D726" s="53"/>
      <c r="E726" s="53"/>
      <c r="F726" s="53"/>
      <c r="G726" s="16"/>
      <c r="H726" s="16"/>
    </row>
    <row r="727" spans="1:8" ht="12.75">
      <c r="A727" s="53"/>
      <c r="B727" s="53"/>
      <c r="C727" s="53"/>
      <c r="D727" s="53"/>
      <c r="E727" s="53"/>
      <c r="F727" s="53"/>
      <c r="G727" s="16"/>
      <c r="H727" s="16"/>
    </row>
    <row r="728" spans="1:8" ht="12.75">
      <c r="A728" s="53"/>
      <c r="B728" s="53"/>
      <c r="C728" s="53"/>
      <c r="D728" s="53"/>
      <c r="E728" s="53"/>
      <c r="F728" s="53"/>
      <c r="G728" s="16"/>
      <c r="H728" s="16"/>
    </row>
    <row r="729" spans="1:8" ht="12.75">
      <c r="A729" s="53"/>
      <c r="B729" s="53"/>
      <c r="C729" s="53"/>
      <c r="D729" s="53"/>
      <c r="E729" s="53"/>
      <c r="F729" s="53"/>
      <c r="G729" s="16"/>
      <c r="H729" s="16"/>
    </row>
    <row r="730" spans="1:8" ht="12.75">
      <c r="A730" s="53"/>
      <c r="B730" s="53"/>
      <c r="C730" s="53"/>
      <c r="D730" s="53"/>
      <c r="E730" s="53"/>
      <c r="F730" s="53"/>
      <c r="G730" s="16"/>
      <c r="H730" s="16"/>
    </row>
    <row r="731" spans="1:8" ht="12.75">
      <c r="A731" s="53"/>
      <c r="B731" s="53"/>
      <c r="C731" s="53"/>
      <c r="D731" s="53"/>
      <c r="E731" s="53"/>
      <c r="F731" s="53"/>
      <c r="G731" s="16"/>
      <c r="H731" s="16"/>
    </row>
    <row r="732" spans="1:8" ht="12.75">
      <c r="A732" s="53"/>
      <c r="B732" s="53"/>
      <c r="C732" s="53"/>
      <c r="D732" s="53"/>
      <c r="E732" s="53"/>
      <c r="F732" s="53"/>
      <c r="G732" s="16"/>
      <c r="H732" s="16"/>
    </row>
    <row r="733" spans="1:8" ht="12.75">
      <c r="A733" s="53"/>
      <c r="B733" s="53"/>
      <c r="C733" s="53"/>
      <c r="D733" s="53"/>
      <c r="E733" s="53"/>
      <c r="F733" s="53"/>
      <c r="G733" s="16"/>
      <c r="H733" s="16"/>
    </row>
    <row r="734" spans="1:8" ht="12.75">
      <c r="A734" s="53"/>
      <c r="B734" s="53"/>
      <c r="C734" s="53"/>
      <c r="D734" s="53"/>
      <c r="E734" s="53"/>
      <c r="F734" s="53"/>
      <c r="G734" s="16"/>
      <c r="H734" s="16"/>
    </row>
    <row r="735" spans="1:8" ht="12.75">
      <c r="A735" s="53"/>
      <c r="B735" s="53"/>
      <c r="C735" s="53"/>
      <c r="D735" s="53"/>
      <c r="E735" s="53"/>
      <c r="F735" s="53"/>
      <c r="G735" s="16"/>
      <c r="H735" s="16"/>
    </row>
    <row r="736" spans="1:8" ht="12.75">
      <c r="A736" s="53"/>
      <c r="B736" s="53"/>
      <c r="C736" s="53"/>
      <c r="D736" s="53"/>
      <c r="E736" s="53"/>
      <c r="F736" s="53"/>
      <c r="G736" s="16"/>
      <c r="H736" s="16"/>
    </row>
    <row r="737" spans="1:8" ht="12.75">
      <c r="A737" s="53"/>
      <c r="B737" s="53"/>
      <c r="C737" s="53"/>
      <c r="D737" s="53"/>
      <c r="E737" s="53"/>
      <c r="F737" s="53"/>
      <c r="G737" s="16"/>
      <c r="H737" s="16"/>
    </row>
    <row r="738" spans="1:8" ht="12.75">
      <c r="A738" s="53"/>
      <c r="B738" s="53"/>
      <c r="C738" s="53"/>
      <c r="D738" s="53"/>
      <c r="E738" s="53"/>
      <c r="F738" s="53"/>
      <c r="G738" s="16"/>
      <c r="H738" s="16"/>
    </row>
    <row r="739" spans="1:8" ht="12.75">
      <c r="A739" s="53"/>
      <c r="B739" s="53"/>
      <c r="C739" s="53"/>
      <c r="D739" s="53"/>
      <c r="E739" s="53"/>
      <c r="F739" s="53"/>
      <c r="G739" s="16"/>
      <c r="H739" s="16"/>
    </row>
    <row r="740" spans="1:8" ht="12.75">
      <c r="A740" s="53"/>
      <c r="B740" s="53"/>
      <c r="C740" s="53"/>
      <c r="D740" s="53"/>
      <c r="E740" s="53"/>
      <c r="F740" s="53"/>
      <c r="G740" s="16"/>
      <c r="H740" s="16"/>
    </row>
    <row r="741" spans="1:8" ht="12.75">
      <c r="A741" s="53"/>
      <c r="B741" s="53"/>
      <c r="C741" s="53"/>
      <c r="D741" s="53"/>
      <c r="E741" s="53"/>
      <c r="F741" s="53"/>
      <c r="G741" s="16"/>
      <c r="H741" s="16"/>
    </row>
    <row r="742" spans="1:8" ht="12.75">
      <c r="A742" s="53"/>
      <c r="B742" s="53"/>
      <c r="C742" s="53"/>
      <c r="D742" s="53"/>
      <c r="E742" s="53"/>
      <c r="F742" s="53"/>
      <c r="G742" s="16"/>
      <c r="H742" s="16"/>
    </row>
    <row r="743" spans="1:8" ht="12.75">
      <c r="A743" s="53"/>
      <c r="B743" s="53"/>
      <c r="C743" s="53"/>
      <c r="D743" s="53"/>
      <c r="E743" s="53"/>
      <c r="F743" s="53"/>
      <c r="G743" s="16"/>
      <c r="H743" s="16"/>
    </row>
    <row r="744" spans="1:8" ht="12.75">
      <c r="A744" s="53"/>
      <c r="B744" s="53"/>
      <c r="C744" s="53"/>
      <c r="D744" s="53"/>
      <c r="E744" s="53"/>
      <c r="F744" s="53"/>
      <c r="G744" s="16"/>
      <c r="H744" s="16"/>
    </row>
    <row r="745" spans="1:8" ht="12.75">
      <c r="A745" s="53"/>
      <c r="B745" s="53"/>
      <c r="C745" s="53"/>
      <c r="D745" s="53"/>
      <c r="E745" s="53"/>
      <c r="F745" s="53"/>
      <c r="G745" s="16"/>
      <c r="H745" s="16"/>
    </row>
    <row r="746" spans="1:8" ht="12.75">
      <c r="A746" s="53"/>
      <c r="B746" s="53"/>
      <c r="C746" s="53"/>
      <c r="D746" s="53"/>
      <c r="E746" s="53"/>
      <c r="F746" s="53"/>
      <c r="G746" s="16"/>
      <c r="H746" s="16"/>
    </row>
    <row r="747" spans="1:8" ht="12.75">
      <c r="A747" s="53"/>
      <c r="B747" s="53"/>
      <c r="C747" s="53"/>
      <c r="D747" s="53"/>
      <c r="E747" s="53"/>
      <c r="F747" s="53"/>
      <c r="G747" s="16"/>
      <c r="H747" s="16"/>
    </row>
    <row r="748" spans="1:8" ht="12.75">
      <c r="A748" s="53"/>
      <c r="B748" s="53"/>
      <c r="C748" s="53"/>
      <c r="D748" s="53"/>
      <c r="E748" s="53"/>
      <c r="F748" s="53"/>
      <c r="G748" s="16"/>
      <c r="H748" s="16"/>
    </row>
    <row r="749" spans="1:8" ht="12.75">
      <c r="A749" s="53"/>
      <c r="B749" s="53"/>
      <c r="C749" s="53"/>
      <c r="D749" s="53"/>
      <c r="E749" s="53"/>
      <c r="F749" s="53"/>
      <c r="G749" s="16"/>
      <c r="H749" s="16"/>
    </row>
    <row r="750" spans="1:8" ht="12.75">
      <c r="A750" s="53"/>
      <c r="B750" s="53"/>
      <c r="C750" s="53"/>
      <c r="D750" s="53"/>
      <c r="E750" s="53"/>
      <c r="F750" s="53"/>
      <c r="G750" s="16"/>
      <c r="H750" s="16"/>
    </row>
    <row r="751" spans="1:8" ht="12.75">
      <c r="A751" s="53"/>
      <c r="B751" s="53"/>
      <c r="C751" s="53"/>
      <c r="D751" s="53"/>
      <c r="E751" s="53"/>
      <c r="F751" s="53"/>
      <c r="G751" s="16"/>
      <c r="H751" s="16"/>
    </row>
    <row r="752" spans="1:8" ht="12.75">
      <c r="A752" s="53"/>
      <c r="B752" s="53"/>
      <c r="C752" s="53"/>
      <c r="D752" s="53"/>
      <c r="E752" s="53"/>
      <c r="F752" s="53"/>
      <c r="G752" s="16"/>
      <c r="H752" s="16"/>
    </row>
    <row r="753" spans="1:8" ht="12.75">
      <c r="A753" s="53"/>
      <c r="B753" s="53"/>
      <c r="C753" s="53"/>
      <c r="D753" s="53"/>
      <c r="E753" s="53"/>
      <c r="F753" s="53"/>
      <c r="G753" s="16"/>
      <c r="H753" s="16"/>
    </row>
    <row r="754" spans="1:8" ht="12.75">
      <c r="A754" s="53"/>
      <c r="B754" s="53"/>
      <c r="C754" s="53"/>
      <c r="D754" s="53"/>
      <c r="E754" s="53"/>
      <c r="F754" s="53"/>
      <c r="G754" s="16"/>
      <c r="H754" s="16"/>
    </row>
    <row r="755" spans="1:8" ht="12.75">
      <c r="A755" s="53"/>
      <c r="B755" s="53"/>
      <c r="C755" s="53"/>
      <c r="D755" s="53"/>
      <c r="E755" s="53"/>
      <c r="F755" s="53"/>
      <c r="G755" s="16"/>
      <c r="H755" s="16"/>
    </row>
    <row r="756" spans="1:8" ht="12.75">
      <c r="A756" s="53"/>
      <c r="B756" s="53"/>
      <c r="C756" s="53"/>
      <c r="D756" s="53"/>
      <c r="E756" s="53"/>
      <c r="F756" s="53"/>
      <c r="G756" s="16"/>
      <c r="H756" s="16"/>
    </row>
    <row r="757" spans="1:8" ht="12.75">
      <c r="A757" s="53"/>
      <c r="B757" s="53"/>
      <c r="C757" s="53"/>
      <c r="D757" s="53"/>
      <c r="E757" s="53"/>
      <c r="F757" s="53"/>
      <c r="G757" s="16"/>
      <c r="H757" s="16"/>
    </row>
    <row r="758" spans="1:8" ht="12.75">
      <c r="A758" s="53"/>
      <c r="B758" s="53"/>
      <c r="C758" s="53"/>
      <c r="D758" s="53"/>
      <c r="E758" s="53"/>
      <c r="F758" s="53"/>
      <c r="G758" s="16"/>
      <c r="H758" s="16"/>
    </row>
    <row r="759" spans="1:8" ht="12.75">
      <c r="A759" s="53"/>
      <c r="B759" s="53"/>
      <c r="C759" s="53"/>
      <c r="D759" s="53"/>
      <c r="E759" s="53"/>
      <c r="F759" s="53"/>
      <c r="G759" s="16"/>
      <c r="H759" s="16"/>
    </row>
    <row r="760" spans="1:8" ht="12.75">
      <c r="A760" s="53"/>
      <c r="B760" s="53"/>
      <c r="C760" s="53"/>
      <c r="D760" s="53"/>
      <c r="E760" s="53"/>
      <c r="F760" s="53"/>
      <c r="G760" s="16"/>
      <c r="H760" s="16"/>
    </row>
    <row r="761" spans="1:8" ht="12.75">
      <c r="A761" s="53"/>
      <c r="B761" s="53"/>
      <c r="C761" s="53"/>
      <c r="D761" s="53"/>
      <c r="E761" s="53"/>
      <c r="F761" s="53"/>
      <c r="G761" s="16"/>
      <c r="H761" s="16"/>
    </row>
    <row r="762" spans="1:8" ht="12.75">
      <c r="A762" s="53"/>
      <c r="B762" s="53"/>
      <c r="C762" s="53"/>
      <c r="D762" s="53"/>
      <c r="E762" s="53"/>
      <c r="F762" s="53"/>
      <c r="G762" s="16"/>
      <c r="H762" s="16"/>
    </row>
    <row r="763" spans="1:8" ht="12.75">
      <c r="A763" s="53"/>
      <c r="B763" s="53"/>
      <c r="C763" s="53"/>
      <c r="D763" s="53"/>
      <c r="E763" s="53"/>
      <c r="F763" s="53"/>
      <c r="G763" s="16"/>
      <c r="H763" s="16"/>
    </row>
    <row r="764" spans="1:8" ht="12.75">
      <c r="A764" s="53"/>
      <c r="B764" s="53"/>
      <c r="C764" s="53"/>
      <c r="D764" s="53"/>
      <c r="E764" s="53"/>
      <c r="F764" s="53"/>
      <c r="G764" s="16"/>
      <c r="H764" s="16"/>
    </row>
    <row r="765" spans="1:8" ht="12.75">
      <c r="A765" s="53"/>
      <c r="B765" s="53"/>
      <c r="C765" s="53"/>
      <c r="D765" s="53"/>
      <c r="E765" s="53"/>
      <c r="F765" s="53"/>
      <c r="G765" s="16"/>
      <c r="H765" s="16"/>
    </row>
    <row r="766" spans="1:8" ht="12.75">
      <c r="A766" s="53"/>
      <c r="B766" s="53"/>
      <c r="C766" s="53"/>
      <c r="D766" s="53"/>
      <c r="E766" s="53"/>
      <c r="F766" s="53"/>
      <c r="G766" s="16"/>
      <c r="H766" s="16"/>
    </row>
    <row r="767" spans="1:8" ht="12.75">
      <c r="A767" s="53"/>
      <c r="B767" s="53"/>
      <c r="C767" s="53"/>
      <c r="D767" s="53"/>
      <c r="E767" s="53"/>
      <c r="F767" s="53"/>
      <c r="G767" s="16"/>
      <c r="H767" s="16"/>
    </row>
    <row r="768" spans="1:8" ht="12.75">
      <c r="A768" s="53"/>
      <c r="B768" s="53"/>
      <c r="C768" s="53"/>
      <c r="D768" s="53"/>
      <c r="E768" s="53"/>
      <c r="F768" s="53"/>
      <c r="G768" s="16"/>
      <c r="H768" s="16"/>
    </row>
    <row r="769" spans="1:8" ht="12.75">
      <c r="A769" s="53"/>
      <c r="B769" s="53"/>
      <c r="C769" s="53"/>
      <c r="D769" s="53"/>
      <c r="E769" s="53"/>
      <c r="F769" s="53"/>
      <c r="G769" s="16"/>
      <c r="H769" s="16"/>
    </row>
    <row r="770" spans="1:8" ht="12.75">
      <c r="A770" s="53"/>
      <c r="B770" s="53"/>
      <c r="C770" s="53"/>
      <c r="D770" s="53"/>
      <c r="E770" s="53"/>
      <c r="F770" s="53"/>
      <c r="G770" s="16"/>
      <c r="H770" s="16"/>
    </row>
    <row r="771" spans="1:8" ht="12.75">
      <c r="A771" s="53"/>
      <c r="B771" s="53"/>
      <c r="C771" s="53"/>
      <c r="D771" s="53"/>
      <c r="E771" s="53"/>
      <c r="F771" s="53"/>
      <c r="G771" s="16"/>
      <c r="H771" s="16"/>
    </row>
    <row r="772" spans="1:8" ht="12.75">
      <c r="A772" s="53"/>
      <c r="B772" s="53"/>
      <c r="C772" s="53"/>
      <c r="D772" s="53"/>
      <c r="E772" s="53"/>
      <c r="F772" s="53"/>
      <c r="G772" s="16"/>
      <c r="H772" s="16"/>
    </row>
    <row r="773" spans="1:8" ht="12.75">
      <c r="A773" s="53"/>
      <c r="B773" s="53"/>
      <c r="C773" s="53"/>
      <c r="D773" s="53"/>
      <c r="E773" s="53"/>
      <c r="F773" s="53"/>
      <c r="G773" s="16"/>
      <c r="H773" s="16"/>
    </row>
    <row r="774" spans="1:8" ht="12.75">
      <c r="A774" s="53"/>
      <c r="B774" s="53"/>
      <c r="C774" s="53"/>
      <c r="D774" s="53"/>
      <c r="E774" s="53"/>
      <c r="F774" s="53"/>
      <c r="G774" s="16"/>
      <c r="H774" s="16"/>
    </row>
    <row r="775" spans="1:8" ht="12.75">
      <c r="A775" s="53"/>
      <c r="B775" s="53"/>
      <c r="C775" s="53"/>
      <c r="D775" s="53"/>
      <c r="E775" s="53"/>
      <c r="F775" s="53"/>
      <c r="G775" s="16"/>
      <c r="H775" s="16"/>
    </row>
    <row r="776" spans="1:8" ht="12.75">
      <c r="A776" s="53"/>
      <c r="B776" s="53"/>
      <c r="C776" s="53"/>
      <c r="D776" s="53"/>
      <c r="E776" s="53"/>
      <c r="F776" s="53"/>
      <c r="G776" s="16"/>
      <c r="H776" s="16"/>
    </row>
    <row r="777" spans="1:8" ht="12.75">
      <c r="A777" s="53"/>
      <c r="B777" s="53"/>
      <c r="C777" s="53"/>
      <c r="D777" s="53"/>
      <c r="E777" s="53"/>
      <c r="F777" s="53"/>
      <c r="G777" s="16"/>
      <c r="H777" s="16"/>
    </row>
    <row r="778" spans="1:8" ht="12.75">
      <c r="A778" s="53"/>
      <c r="B778" s="53"/>
      <c r="C778" s="53"/>
      <c r="D778" s="53"/>
      <c r="E778" s="53"/>
      <c r="F778" s="53"/>
      <c r="G778" s="16"/>
      <c r="H778" s="16"/>
    </row>
    <row r="779" spans="1:8" ht="12.75">
      <c r="A779" s="53"/>
      <c r="B779" s="53"/>
      <c r="C779" s="53"/>
      <c r="D779" s="53"/>
      <c r="E779" s="53"/>
      <c r="F779" s="53"/>
      <c r="G779" s="16"/>
      <c r="H779" s="16"/>
    </row>
    <row r="780" spans="1:8" ht="12.75">
      <c r="A780" s="53"/>
      <c r="B780" s="53"/>
      <c r="C780" s="53"/>
      <c r="D780" s="53"/>
      <c r="E780" s="53"/>
      <c r="F780" s="53"/>
      <c r="G780" s="16"/>
      <c r="H780" s="16"/>
    </row>
    <row r="781" spans="1:8" ht="12.75">
      <c r="A781" s="53"/>
      <c r="B781" s="53"/>
      <c r="C781" s="53"/>
      <c r="D781" s="53"/>
      <c r="E781" s="53"/>
      <c r="F781" s="53"/>
      <c r="G781" s="16"/>
      <c r="H781" s="16"/>
    </row>
    <row r="782" spans="1:8" ht="12.75">
      <c r="A782" s="53"/>
      <c r="B782" s="53"/>
      <c r="C782" s="53"/>
      <c r="D782" s="53"/>
      <c r="E782" s="53"/>
      <c r="F782" s="53"/>
      <c r="G782" s="16"/>
      <c r="H782" s="16"/>
    </row>
    <row r="783" spans="1:8" ht="12.75">
      <c r="A783" s="53"/>
      <c r="B783" s="53"/>
      <c r="C783" s="53"/>
      <c r="D783" s="53"/>
      <c r="E783" s="53"/>
      <c r="F783" s="53"/>
      <c r="G783" s="16"/>
      <c r="H783" s="16"/>
    </row>
    <row r="784" spans="1:8" ht="12.75">
      <c r="A784" s="53"/>
      <c r="B784" s="53"/>
      <c r="C784" s="53"/>
      <c r="D784" s="53"/>
      <c r="E784" s="53"/>
      <c r="F784" s="53"/>
      <c r="G784" s="16"/>
      <c r="H784" s="16"/>
    </row>
    <row r="785" spans="1:8" ht="12.75">
      <c r="A785" s="53"/>
      <c r="B785" s="53"/>
      <c r="C785" s="53"/>
      <c r="D785" s="53"/>
      <c r="E785" s="53"/>
      <c r="F785" s="53"/>
      <c r="G785" s="16"/>
      <c r="H785" s="16"/>
    </row>
    <row r="786" spans="1:8" ht="12.75">
      <c r="A786" s="53"/>
      <c r="B786" s="53"/>
      <c r="C786" s="53"/>
      <c r="D786" s="53"/>
      <c r="E786" s="53"/>
      <c r="F786" s="53"/>
      <c r="G786" s="16"/>
      <c r="H786" s="16"/>
    </row>
    <row r="787" spans="1:8" ht="12.75">
      <c r="A787" s="53"/>
      <c r="B787" s="53"/>
      <c r="C787" s="53"/>
      <c r="D787" s="53"/>
      <c r="E787" s="53"/>
      <c r="F787" s="53"/>
      <c r="G787" s="16"/>
      <c r="H787" s="16"/>
    </row>
    <row r="788" spans="1:8" ht="12.75">
      <c r="A788" s="53"/>
      <c r="B788" s="53"/>
      <c r="C788" s="53"/>
      <c r="D788" s="53"/>
      <c r="E788" s="53"/>
      <c r="F788" s="53"/>
      <c r="G788" s="16"/>
      <c r="H788" s="16"/>
    </row>
    <row r="789" spans="1:8" ht="12.75">
      <c r="A789" s="53"/>
      <c r="B789" s="53"/>
      <c r="C789" s="53"/>
      <c r="D789" s="53"/>
      <c r="E789" s="53"/>
      <c r="F789" s="53"/>
      <c r="G789" s="16"/>
      <c r="H789" s="16"/>
    </row>
    <row r="790" spans="1:8" ht="12.75">
      <c r="A790" s="53"/>
      <c r="B790" s="53"/>
      <c r="C790" s="53"/>
      <c r="D790" s="53"/>
      <c r="E790" s="53"/>
      <c r="F790" s="53"/>
      <c r="G790" s="16"/>
      <c r="H790" s="16"/>
    </row>
    <row r="791" spans="1:8" ht="12.75">
      <c r="A791" s="53"/>
      <c r="B791" s="53"/>
      <c r="C791" s="53"/>
      <c r="D791" s="53"/>
      <c r="E791" s="53"/>
      <c r="F791" s="53"/>
      <c r="G791" s="16"/>
      <c r="H791" s="16"/>
    </row>
    <row r="792" spans="1:8" ht="12.75">
      <c r="A792" s="53"/>
      <c r="B792" s="53"/>
      <c r="C792" s="53"/>
      <c r="D792" s="53"/>
      <c r="E792" s="53"/>
      <c r="F792" s="53"/>
      <c r="G792" s="16"/>
      <c r="H792" s="16"/>
    </row>
    <row r="793" spans="1:8" ht="12.75">
      <c r="A793" s="53"/>
      <c r="B793" s="53"/>
      <c r="C793" s="53"/>
      <c r="D793" s="53"/>
      <c r="E793" s="53"/>
      <c r="F793" s="53"/>
      <c r="G793" s="16"/>
      <c r="H793" s="16"/>
    </row>
    <row r="794" spans="1:8" ht="12.75">
      <c r="A794" s="53"/>
      <c r="B794" s="53"/>
      <c r="C794" s="53"/>
      <c r="D794" s="53"/>
      <c r="E794" s="53"/>
      <c r="F794" s="53"/>
      <c r="G794" s="16"/>
      <c r="H794" s="16"/>
    </row>
    <row r="795" spans="1:8" ht="12.75">
      <c r="A795" s="53"/>
      <c r="B795" s="53"/>
      <c r="C795" s="53"/>
      <c r="D795" s="53"/>
      <c r="E795" s="53"/>
      <c r="F795" s="53"/>
      <c r="G795" s="16"/>
      <c r="H795" s="16"/>
    </row>
    <row r="796" spans="1:8" ht="12.75">
      <c r="A796" s="53"/>
      <c r="B796" s="53"/>
      <c r="C796" s="53"/>
      <c r="D796" s="53"/>
      <c r="E796" s="53"/>
      <c r="F796" s="53"/>
      <c r="G796" s="16"/>
      <c r="H796" s="16"/>
    </row>
    <row r="797" spans="1:8" ht="12.75">
      <c r="A797" s="53"/>
      <c r="B797" s="53"/>
      <c r="C797" s="53"/>
      <c r="D797" s="53"/>
      <c r="E797" s="53"/>
      <c r="F797" s="53"/>
      <c r="G797" s="16"/>
      <c r="H797" s="16"/>
    </row>
    <row r="798" spans="1:8" ht="12.75">
      <c r="A798" s="53"/>
      <c r="B798" s="53"/>
      <c r="C798" s="53"/>
      <c r="D798" s="53"/>
      <c r="E798" s="53"/>
      <c r="F798" s="53"/>
      <c r="G798" s="16"/>
      <c r="H798" s="16"/>
    </row>
    <row r="799" spans="1:8" ht="12.75">
      <c r="A799" s="53"/>
      <c r="B799" s="53"/>
      <c r="C799" s="53"/>
      <c r="D799" s="53"/>
      <c r="E799" s="53"/>
      <c r="F799" s="53"/>
      <c r="G799" s="16"/>
      <c r="H799" s="16"/>
    </row>
    <row r="800" spans="1:8" ht="12.75">
      <c r="A800" s="53"/>
      <c r="B800" s="53"/>
      <c r="C800" s="53"/>
      <c r="D800" s="53"/>
      <c r="E800" s="53"/>
      <c r="F800" s="53"/>
      <c r="G800" s="16"/>
      <c r="H800" s="16"/>
    </row>
    <row r="801" spans="1:8" ht="12.75">
      <c r="A801" s="53"/>
      <c r="B801" s="53"/>
      <c r="C801" s="53"/>
      <c r="D801" s="53"/>
      <c r="E801" s="53"/>
      <c r="F801" s="53"/>
      <c r="G801" s="16"/>
      <c r="H801" s="16"/>
    </row>
    <row r="802" spans="1:8" ht="12.75">
      <c r="A802" s="53"/>
      <c r="B802" s="53"/>
      <c r="C802" s="53"/>
      <c r="D802" s="53"/>
      <c r="E802" s="53"/>
      <c r="F802" s="53"/>
      <c r="G802" s="16"/>
      <c r="H802" s="16"/>
    </row>
    <row r="803" spans="1:8" ht="12.75">
      <c r="A803" s="53"/>
      <c r="B803" s="53"/>
      <c r="C803" s="53"/>
      <c r="D803" s="53"/>
      <c r="E803" s="53"/>
      <c r="F803" s="53"/>
      <c r="G803" s="16"/>
      <c r="H803" s="16"/>
    </row>
    <row r="804" spans="1:8" ht="12.75">
      <c r="A804" s="53"/>
      <c r="B804" s="53"/>
      <c r="C804" s="53"/>
      <c r="D804" s="53"/>
      <c r="E804" s="53"/>
      <c r="F804" s="53"/>
      <c r="G804" s="16"/>
      <c r="H804" s="16"/>
    </row>
    <row r="805" spans="1:8" ht="12.75">
      <c r="A805" s="53"/>
      <c r="B805" s="53"/>
      <c r="C805" s="53"/>
      <c r="D805" s="53"/>
      <c r="E805" s="53"/>
      <c r="F805" s="53"/>
      <c r="G805" s="16"/>
      <c r="H805" s="16"/>
    </row>
    <row r="806" spans="1:8" ht="12.75">
      <c r="A806" s="53"/>
      <c r="B806" s="53"/>
      <c r="C806" s="53"/>
      <c r="D806" s="53"/>
      <c r="E806" s="53"/>
      <c r="F806" s="53"/>
      <c r="G806" s="16"/>
      <c r="H806" s="16"/>
    </row>
    <row r="807" spans="1:8" ht="12.75">
      <c r="A807" s="53"/>
      <c r="B807" s="53"/>
      <c r="C807" s="53"/>
      <c r="D807" s="53"/>
      <c r="E807" s="53"/>
      <c r="F807" s="53"/>
      <c r="G807" s="16"/>
      <c r="H807" s="16"/>
    </row>
    <row r="808" spans="1:8" ht="12.75">
      <c r="A808" s="53"/>
      <c r="B808" s="53"/>
      <c r="C808" s="53"/>
      <c r="D808" s="53"/>
      <c r="E808" s="53"/>
      <c r="F808" s="53"/>
      <c r="G808" s="16"/>
      <c r="H808" s="16"/>
    </row>
    <row r="809" spans="1:8" ht="12.75">
      <c r="A809" s="53"/>
      <c r="B809" s="53"/>
      <c r="C809" s="53"/>
      <c r="D809" s="53"/>
      <c r="E809" s="53"/>
      <c r="F809" s="53"/>
      <c r="G809" s="16"/>
      <c r="H809" s="16"/>
    </row>
    <row r="810" spans="1:8" ht="12.75">
      <c r="A810" s="53"/>
      <c r="B810" s="53"/>
      <c r="C810" s="53"/>
      <c r="D810" s="53"/>
      <c r="E810" s="53"/>
      <c r="F810" s="53"/>
      <c r="G810" s="16"/>
      <c r="H810" s="16"/>
    </row>
    <row r="811" spans="1:8" ht="12.75">
      <c r="A811" s="53"/>
      <c r="B811" s="53"/>
      <c r="C811" s="53"/>
      <c r="D811" s="53"/>
      <c r="E811" s="53"/>
      <c r="F811" s="53"/>
      <c r="G811" s="16"/>
      <c r="H811" s="16"/>
    </row>
    <row r="812" spans="1:8" ht="12.75">
      <c r="A812" s="53"/>
      <c r="B812" s="53"/>
      <c r="C812" s="53"/>
      <c r="D812" s="53"/>
      <c r="E812" s="53"/>
      <c r="F812" s="53"/>
      <c r="G812" s="16"/>
      <c r="H812" s="16"/>
    </row>
    <row r="813" spans="1:8" ht="12.75">
      <c r="A813" s="53"/>
      <c r="B813" s="53"/>
      <c r="C813" s="53"/>
      <c r="D813" s="53"/>
      <c r="E813" s="53"/>
      <c r="F813" s="53"/>
      <c r="G813" s="16"/>
      <c r="H813" s="16"/>
    </row>
    <row r="814" spans="1:8" ht="12.75">
      <c r="A814" s="53"/>
      <c r="B814" s="53"/>
      <c r="C814" s="53"/>
      <c r="D814" s="53"/>
      <c r="E814" s="53"/>
      <c r="F814" s="53"/>
      <c r="G814" s="16"/>
      <c r="H814" s="16"/>
    </row>
    <row r="815" spans="1:8" ht="12.75">
      <c r="A815" s="53"/>
      <c r="B815" s="53"/>
      <c r="C815" s="53"/>
      <c r="D815" s="53"/>
      <c r="E815" s="53"/>
      <c r="F815" s="53"/>
      <c r="G815" s="16"/>
      <c r="H815" s="16"/>
    </row>
    <row r="816" spans="1:8" ht="12.75">
      <c r="A816" s="53"/>
      <c r="B816" s="53"/>
      <c r="C816" s="53"/>
      <c r="D816" s="53"/>
      <c r="E816" s="53"/>
      <c r="F816" s="53"/>
      <c r="G816" s="16"/>
      <c r="H816" s="16"/>
    </row>
    <row r="817" spans="1:8" ht="12.75">
      <c r="A817" s="53"/>
      <c r="B817" s="53"/>
      <c r="C817" s="53"/>
      <c r="D817" s="53"/>
      <c r="E817" s="53"/>
      <c r="F817" s="53"/>
      <c r="G817" s="16"/>
      <c r="H817" s="16"/>
    </row>
    <row r="818" spans="1:8" ht="12.75">
      <c r="A818" s="53"/>
      <c r="B818" s="53"/>
      <c r="C818" s="53"/>
      <c r="D818" s="53"/>
      <c r="E818" s="53"/>
      <c r="F818" s="53"/>
      <c r="G818" s="16"/>
      <c r="H818" s="16"/>
    </row>
    <row r="819" spans="1:8" ht="12.75">
      <c r="A819" s="53"/>
      <c r="B819" s="53"/>
      <c r="C819" s="53"/>
      <c r="D819" s="53"/>
      <c r="E819" s="53"/>
      <c r="F819" s="53"/>
      <c r="G819" s="16"/>
      <c r="H819" s="16"/>
    </row>
    <row r="820" spans="1:8" ht="12.75">
      <c r="A820" s="53"/>
      <c r="B820" s="53"/>
      <c r="C820" s="53"/>
      <c r="D820" s="53"/>
      <c r="E820" s="53"/>
      <c r="F820" s="53"/>
      <c r="G820" s="16"/>
      <c r="H820" s="16"/>
    </row>
    <row r="821" spans="1:8" ht="12.75">
      <c r="A821" s="53"/>
      <c r="B821" s="53"/>
      <c r="C821" s="53"/>
      <c r="D821" s="53"/>
      <c r="E821" s="53"/>
      <c r="F821" s="53"/>
      <c r="G821" s="16"/>
      <c r="H821" s="16"/>
    </row>
    <row r="822" spans="1:8" ht="12.75">
      <c r="A822" s="53"/>
      <c r="B822" s="53"/>
      <c r="C822" s="53"/>
      <c r="D822" s="53"/>
      <c r="E822" s="53"/>
      <c r="F822" s="53"/>
      <c r="G822" s="16"/>
      <c r="H822" s="16"/>
    </row>
    <row r="823" spans="1:8" ht="12.75">
      <c r="A823" s="53"/>
      <c r="B823" s="53"/>
      <c r="C823" s="53"/>
      <c r="D823" s="53"/>
      <c r="E823" s="53"/>
      <c r="F823" s="53"/>
      <c r="G823" s="16"/>
      <c r="H823" s="16"/>
    </row>
    <row r="824" spans="1:8" ht="12.75">
      <c r="A824" s="53"/>
      <c r="B824" s="53"/>
      <c r="C824" s="53"/>
      <c r="D824" s="53"/>
      <c r="E824" s="53"/>
      <c r="F824" s="53"/>
      <c r="G824" s="16"/>
      <c r="H824" s="16"/>
    </row>
    <row r="825" spans="1:8" ht="12.75">
      <c r="A825" s="53"/>
      <c r="B825" s="53"/>
      <c r="C825" s="53"/>
      <c r="D825" s="53"/>
      <c r="E825" s="53"/>
      <c r="F825" s="53"/>
      <c r="G825" s="16"/>
      <c r="H825" s="16"/>
    </row>
    <row r="826" spans="1:8" ht="12.75">
      <c r="A826" s="53"/>
      <c r="B826" s="53"/>
      <c r="C826" s="53"/>
      <c r="D826" s="53"/>
      <c r="E826" s="53"/>
      <c r="F826" s="53"/>
      <c r="G826" s="16"/>
      <c r="H826" s="16"/>
    </row>
    <row r="827" spans="1:8" ht="12.75">
      <c r="A827" s="53"/>
      <c r="B827" s="53"/>
      <c r="C827" s="53"/>
      <c r="D827" s="53"/>
      <c r="E827" s="53"/>
      <c r="F827" s="53"/>
      <c r="G827" s="16"/>
      <c r="H827" s="16"/>
    </row>
    <row r="828" spans="1:8" ht="12.75">
      <c r="A828" s="53"/>
      <c r="B828" s="53"/>
      <c r="C828" s="53"/>
      <c r="D828" s="53"/>
      <c r="E828" s="53"/>
      <c r="F828" s="53"/>
      <c r="G828" s="16"/>
      <c r="H828" s="16"/>
    </row>
    <row r="829" spans="1:8" ht="12.75">
      <c r="A829" s="53"/>
      <c r="B829" s="53"/>
      <c r="C829" s="53"/>
      <c r="D829" s="53"/>
      <c r="E829" s="53"/>
      <c r="F829" s="53"/>
      <c r="G829" s="16"/>
      <c r="H829" s="16"/>
    </row>
    <row r="830" spans="1:8" ht="12.75">
      <c r="A830" s="53"/>
      <c r="B830" s="53"/>
      <c r="C830" s="53"/>
      <c r="D830" s="53"/>
      <c r="E830" s="53"/>
      <c r="F830" s="53"/>
      <c r="G830" s="16"/>
      <c r="H830" s="16"/>
    </row>
    <row r="831" spans="1:8" ht="12.75">
      <c r="A831" s="53"/>
      <c r="B831" s="53"/>
      <c r="C831" s="53"/>
      <c r="D831" s="53"/>
      <c r="E831" s="53"/>
      <c r="F831" s="53"/>
      <c r="G831" s="16"/>
      <c r="H831" s="16"/>
    </row>
    <row r="832" spans="1:8" ht="12.75">
      <c r="A832" s="53"/>
      <c r="B832" s="53"/>
      <c r="C832" s="53"/>
      <c r="D832" s="53"/>
      <c r="E832" s="53"/>
      <c r="F832" s="53"/>
      <c r="G832" s="16"/>
      <c r="H832" s="16"/>
    </row>
    <row r="833" spans="1:8" ht="12.75">
      <c r="A833" s="53"/>
      <c r="B833" s="53"/>
      <c r="C833" s="53"/>
      <c r="D833" s="53"/>
      <c r="E833" s="53"/>
      <c r="F833" s="53"/>
      <c r="G833" s="16"/>
      <c r="H833" s="16"/>
    </row>
    <row r="834" spans="1:8" ht="12.75">
      <c r="A834" s="53"/>
      <c r="B834" s="53"/>
      <c r="C834" s="53"/>
      <c r="D834" s="53"/>
      <c r="E834" s="53"/>
      <c r="F834" s="53"/>
      <c r="G834" s="16"/>
      <c r="H834" s="16"/>
    </row>
    <row r="835" spans="1:8" ht="12.75">
      <c r="A835" s="53"/>
      <c r="B835" s="53"/>
      <c r="C835" s="53"/>
      <c r="D835" s="53"/>
      <c r="E835" s="53"/>
      <c r="F835" s="53"/>
      <c r="G835" s="16"/>
      <c r="H835" s="16"/>
    </row>
    <row r="836" spans="1:8" ht="12.75">
      <c r="A836" s="53"/>
      <c r="B836" s="53"/>
      <c r="C836" s="53"/>
      <c r="D836" s="53"/>
      <c r="E836" s="53"/>
      <c r="F836" s="53"/>
      <c r="G836" s="16"/>
      <c r="H836" s="16"/>
    </row>
    <row r="837" spans="1:8" ht="12.75">
      <c r="A837" s="53"/>
      <c r="B837" s="53"/>
      <c r="C837" s="53"/>
      <c r="D837" s="53"/>
      <c r="E837" s="53"/>
      <c r="F837" s="53"/>
      <c r="G837" s="16"/>
      <c r="H837" s="16"/>
    </row>
    <row r="838" spans="1:8" ht="12.75">
      <c r="A838" s="53"/>
      <c r="B838" s="53"/>
      <c r="C838" s="53"/>
      <c r="D838" s="53"/>
      <c r="E838" s="53"/>
      <c r="F838" s="53"/>
      <c r="G838" s="16"/>
      <c r="H838" s="16"/>
    </row>
    <row r="839" spans="1:8" ht="12.75">
      <c r="A839" s="53"/>
      <c r="B839" s="53"/>
      <c r="C839" s="53"/>
      <c r="D839" s="53"/>
      <c r="E839" s="53"/>
      <c r="F839" s="53"/>
      <c r="G839" s="16"/>
      <c r="H839" s="16"/>
    </row>
    <row r="840" spans="1:8" ht="12.75">
      <c r="A840" s="53"/>
      <c r="B840" s="53"/>
      <c r="C840" s="53"/>
      <c r="D840" s="53"/>
      <c r="E840" s="53"/>
      <c r="F840" s="53"/>
      <c r="G840" s="16"/>
      <c r="H840" s="16"/>
    </row>
    <row r="841" spans="1:8" ht="12.75">
      <c r="A841" s="53"/>
      <c r="B841" s="53"/>
      <c r="C841" s="53"/>
      <c r="D841" s="53"/>
      <c r="E841" s="53"/>
      <c r="F841" s="53"/>
      <c r="G841" s="16"/>
      <c r="H841" s="16"/>
    </row>
    <row r="842" spans="1:8" ht="12.75">
      <c r="A842" s="53"/>
      <c r="B842" s="53"/>
      <c r="C842" s="53"/>
      <c r="D842" s="53"/>
      <c r="E842" s="53"/>
      <c r="F842" s="53"/>
      <c r="G842" s="16"/>
      <c r="H842" s="16"/>
    </row>
    <row r="843" spans="1:8" ht="12.75">
      <c r="A843" s="53"/>
      <c r="B843" s="53"/>
      <c r="C843" s="53"/>
      <c r="D843" s="53"/>
      <c r="E843" s="53"/>
      <c r="F843" s="53"/>
      <c r="G843" s="16"/>
      <c r="H843" s="16"/>
    </row>
    <row r="844" spans="1:8" ht="12.75">
      <c r="A844" s="53"/>
      <c r="B844" s="53"/>
      <c r="C844" s="53"/>
      <c r="D844" s="53"/>
      <c r="E844" s="53"/>
      <c r="F844" s="53"/>
      <c r="G844" s="16"/>
      <c r="H844" s="16"/>
    </row>
    <row r="845" spans="1:8" ht="12.75">
      <c r="A845" s="53"/>
      <c r="B845" s="53"/>
      <c r="C845" s="53"/>
      <c r="D845" s="53"/>
      <c r="E845" s="53"/>
      <c r="F845" s="53"/>
      <c r="G845" s="16"/>
      <c r="H845" s="16"/>
    </row>
    <row r="846" spans="1:8" ht="12.75">
      <c r="A846" s="53"/>
      <c r="B846" s="53"/>
      <c r="C846" s="53"/>
      <c r="D846" s="53"/>
      <c r="E846" s="53"/>
      <c r="F846" s="53"/>
      <c r="G846" s="16"/>
      <c r="H846" s="16"/>
    </row>
    <row r="847" spans="1:8" ht="12.75">
      <c r="A847" s="53"/>
      <c r="B847" s="53"/>
      <c r="C847" s="53"/>
      <c r="D847" s="53"/>
      <c r="E847" s="53"/>
      <c r="F847" s="53"/>
      <c r="G847" s="16"/>
      <c r="H847" s="16"/>
    </row>
    <row r="848" spans="1:8" ht="12.75">
      <c r="A848" s="53"/>
      <c r="B848" s="53"/>
      <c r="C848" s="53"/>
      <c r="D848" s="53"/>
      <c r="E848" s="53"/>
      <c r="F848" s="53"/>
      <c r="G848" s="16"/>
      <c r="H848" s="16"/>
    </row>
    <row r="849" spans="1:8" ht="12.75">
      <c r="A849" s="53"/>
      <c r="B849" s="53"/>
      <c r="C849" s="53"/>
      <c r="D849" s="53"/>
      <c r="E849" s="53"/>
      <c r="F849" s="53"/>
      <c r="G849" s="16"/>
      <c r="H849" s="16"/>
    </row>
    <row r="850" spans="1:8" ht="12.75">
      <c r="A850" s="53"/>
      <c r="B850" s="53"/>
      <c r="C850" s="53"/>
      <c r="D850" s="53"/>
      <c r="E850" s="53"/>
      <c r="F850" s="53"/>
      <c r="G850" s="16"/>
      <c r="H850" s="16"/>
    </row>
    <row r="851" spans="1:8" ht="12.75">
      <c r="A851" s="53"/>
      <c r="B851" s="53"/>
      <c r="C851" s="53"/>
      <c r="D851" s="53"/>
      <c r="E851" s="53"/>
      <c r="F851" s="53"/>
      <c r="G851" s="16"/>
      <c r="H851" s="16"/>
    </row>
    <row r="852" spans="1:8" ht="12.75">
      <c r="A852" s="53"/>
      <c r="B852" s="53"/>
      <c r="C852" s="53"/>
      <c r="D852" s="53"/>
      <c r="E852" s="53"/>
      <c r="F852" s="53"/>
      <c r="G852" s="16"/>
      <c r="H852" s="16"/>
    </row>
    <row r="853" spans="1:8" ht="12.75">
      <c r="A853" s="53"/>
      <c r="B853" s="53"/>
      <c r="C853" s="53"/>
      <c r="D853" s="53"/>
      <c r="E853" s="53"/>
      <c r="F853" s="53"/>
      <c r="G853" s="16"/>
      <c r="H853" s="16"/>
    </row>
    <row r="854" spans="1:8" ht="12.75">
      <c r="A854" s="53"/>
      <c r="B854" s="53"/>
      <c r="C854" s="53"/>
      <c r="D854" s="53"/>
      <c r="E854" s="53"/>
      <c r="F854" s="53"/>
      <c r="G854" s="16"/>
      <c r="H854" s="16"/>
    </row>
    <row r="855" spans="1:8" ht="12.75">
      <c r="A855" s="53"/>
      <c r="B855" s="53"/>
      <c r="C855" s="53"/>
      <c r="D855" s="53"/>
      <c r="E855" s="53"/>
      <c r="F855" s="53"/>
      <c r="G855" s="16"/>
      <c r="H855" s="16"/>
    </row>
    <row r="856" spans="1:8" ht="12.75">
      <c r="A856" s="53"/>
      <c r="B856" s="53"/>
      <c r="C856" s="53"/>
      <c r="D856" s="53"/>
      <c r="E856" s="53"/>
      <c r="F856" s="53"/>
      <c r="G856" s="16"/>
      <c r="H856" s="16"/>
    </row>
    <row r="857" spans="1:8" ht="12.75">
      <c r="A857" s="53"/>
      <c r="B857" s="53"/>
      <c r="C857" s="53"/>
      <c r="D857" s="53"/>
      <c r="E857" s="53"/>
      <c r="F857" s="53"/>
      <c r="G857" s="16"/>
      <c r="H857" s="16"/>
    </row>
    <row r="858" spans="1:8" ht="12.75">
      <c r="A858" s="53"/>
      <c r="B858" s="53"/>
      <c r="C858" s="53"/>
      <c r="D858" s="53"/>
      <c r="E858" s="53"/>
      <c r="F858" s="53"/>
      <c r="G858" s="16"/>
      <c r="H858" s="16"/>
    </row>
    <row r="859" spans="1:8" ht="12.75">
      <c r="A859" s="53"/>
      <c r="B859" s="53"/>
      <c r="C859" s="53"/>
      <c r="D859" s="53"/>
      <c r="E859" s="53"/>
      <c r="F859" s="53"/>
      <c r="G859" s="16"/>
      <c r="H859" s="16"/>
    </row>
    <row r="860" spans="1:8" ht="12.75">
      <c r="A860" s="53"/>
      <c r="B860" s="53"/>
      <c r="C860" s="53"/>
      <c r="D860" s="53"/>
      <c r="E860" s="53"/>
      <c r="F860" s="53"/>
      <c r="G860" s="16"/>
      <c r="H860" s="16"/>
    </row>
    <row r="861" spans="1:8" ht="12.75">
      <c r="A861" s="53"/>
      <c r="B861" s="53"/>
      <c r="C861" s="53"/>
      <c r="D861" s="53"/>
      <c r="E861" s="53"/>
      <c r="F861" s="53"/>
      <c r="G861" s="16"/>
      <c r="H861" s="16"/>
    </row>
    <row r="862" spans="1:8" ht="12.75">
      <c r="A862" s="53"/>
      <c r="B862" s="53"/>
      <c r="C862" s="53"/>
      <c r="D862" s="53"/>
      <c r="E862" s="53"/>
      <c r="F862" s="53"/>
      <c r="G862" s="16"/>
      <c r="H862" s="16"/>
    </row>
    <row r="863" spans="1:8" ht="12.75">
      <c r="A863" s="53"/>
      <c r="B863" s="53"/>
      <c r="C863" s="53"/>
      <c r="D863" s="53"/>
      <c r="E863" s="53"/>
      <c r="F863" s="53"/>
      <c r="G863" s="16"/>
      <c r="H863" s="16"/>
    </row>
    <row r="864" spans="1:8" ht="12.75">
      <c r="A864" s="53"/>
      <c r="B864" s="53"/>
      <c r="C864" s="53"/>
      <c r="D864" s="53"/>
      <c r="E864" s="53"/>
      <c r="F864" s="53"/>
      <c r="G864" s="16"/>
      <c r="H864" s="16"/>
    </row>
    <row r="865" spans="1:8" ht="12.75">
      <c r="A865" s="53"/>
      <c r="B865" s="53"/>
      <c r="C865" s="53"/>
      <c r="D865" s="53"/>
      <c r="E865" s="53"/>
      <c r="F865" s="53"/>
      <c r="G865" s="16"/>
      <c r="H865" s="16"/>
    </row>
    <row r="866" spans="1:8" ht="12.75">
      <c r="A866" s="53"/>
      <c r="B866" s="53"/>
      <c r="C866" s="53"/>
      <c r="D866" s="53"/>
      <c r="E866" s="53"/>
      <c r="F866" s="53"/>
      <c r="G866" s="16"/>
      <c r="H866" s="16"/>
    </row>
    <row r="867" spans="1:8" ht="12.75">
      <c r="A867" s="53"/>
      <c r="B867" s="53"/>
      <c r="C867" s="53"/>
      <c r="D867" s="53"/>
      <c r="E867" s="53"/>
      <c r="F867" s="53"/>
      <c r="G867" s="16"/>
      <c r="H867" s="16"/>
    </row>
    <row r="868" spans="1:8" ht="12.75">
      <c r="A868" s="53"/>
      <c r="B868" s="53"/>
      <c r="C868" s="53"/>
      <c r="D868" s="53"/>
      <c r="E868" s="53"/>
      <c r="F868" s="53"/>
      <c r="G868" s="16"/>
      <c r="H868" s="16"/>
    </row>
    <row r="869" spans="1:8" ht="12.75">
      <c r="A869" s="53"/>
      <c r="B869" s="53"/>
      <c r="C869" s="53"/>
      <c r="D869" s="53"/>
      <c r="E869" s="53"/>
      <c r="F869" s="53"/>
      <c r="G869" s="16"/>
      <c r="H869" s="16"/>
    </row>
    <row r="870" spans="1:8" ht="12.75">
      <c r="A870" s="53"/>
      <c r="B870" s="53"/>
      <c r="C870" s="53"/>
      <c r="D870" s="53"/>
      <c r="E870" s="53"/>
      <c r="F870" s="53"/>
      <c r="G870" s="16"/>
      <c r="H870" s="16"/>
    </row>
    <row r="871" spans="1:8" ht="12.75">
      <c r="A871" s="53"/>
      <c r="B871" s="53"/>
      <c r="C871" s="53"/>
      <c r="D871" s="53"/>
      <c r="E871" s="53"/>
      <c r="F871" s="53"/>
      <c r="G871" s="16"/>
      <c r="H871" s="16"/>
    </row>
    <row r="872" spans="1:8" ht="12.75">
      <c r="A872" s="53"/>
      <c r="B872" s="53"/>
      <c r="C872" s="53"/>
      <c r="D872" s="53"/>
      <c r="E872" s="53"/>
      <c r="F872" s="53"/>
      <c r="G872" s="16"/>
      <c r="H872" s="16"/>
    </row>
    <row r="873" spans="1:8" ht="12.75">
      <c r="A873" s="53"/>
      <c r="B873" s="53"/>
      <c r="C873" s="53"/>
      <c r="D873" s="53"/>
      <c r="E873" s="53"/>
      <c r="F873" s="53"/>
      <c r="G873" s="16"/>
      <c r="H873" s="16"/>
    </row>
    <row r="874" spans="1:8" ht="12.75">
      <c r="A874" s="53"/>
      <c r="B874" s="53"/>
      <c r="C874" s="53"/>
      <c r="D874" s="53"/>
      <c r="E874" s="53"/>
      <c r="F874" s="53"/>
      <c r="G874" s="16"/>
      <c r="H874" s="16"/>
    </row>
    <row r="875" spans="1:8" ht="12.75">
      <c r="A875" s="53"/>
      <c r="B875" s="53"/>
      <c r="C875" s="53"/>
      <c r="D875" s="53"/>
      <c r="E875" s="53"/>
      <c r="F875" s="53"/>
      <c r="G875" s="16"/>
      <c r="H875" s="16"/>
    </row>
    <row r="876" spans="1:8" ht="12.75">
      <c r="A876" s="53"/>
      <c r="B876" s="53"/>
      <c r="C876" s="53"/>
      <c r="D876" s="53"/>
      <c r="E876" s="53"/>
      <c r="F876" s="53"/>
      <c r="G876" s="16"/>
      <c r="H876" s="16"/>
    </row>
    <row r="877" spans="1:8" ht="12.75">
      <c r="A877" s="53"/>
      <c r="B877" s="53"/>
      <c r="C877" s="53"/>
      <c r="D877" s="53"/>
      <c r="E877" s="53"/>
      <c r="F877" s="53"/>
      <c r="G877" s="16"/>
      <c r="H877" s="16"/>
    </row>
    <row r="878" spans="1:8" ht="12.75">
      <c r="A878" s="53"/>
      <c r="B878" s="53"/>
      <c r="C878" s="53"/>
      <c r="D878" s="53"/>
      <c r="E878" s="53"/>
      <c r="F878" s="53"/>
      <c r="G878" s="16"/>
      <c r="H878" s="16"/>
    </row>
    <row r="879" spans="1:8" ht="12.75">
      <c r="A879" s="53"/>
      <c r="B879" s="53"/>
      <c r="C879" s="53"/>
      <c r="D879" s="53"/>
      <c r="E879" s="53"/>
      <c r="F879" s="53"/>
      <c r="G879" s="16"/>
      <c r="H879" s="16"/>
    </row>
    <row r="880" spans="1:8" ht="12.75">
      <c r="A880" s="53"/>
      <c r="B880" s="53"/>
      <c r="C880" s="53"/>
      <c r="D880" s="53"/>
      <c r="E880" s="53"/>
      <c r="F880" s="53"/>
      <c r="G880" s="16"/>
      <c r="H880" s="16"/>
    </row>
    <row r="881" spans="1:8" ht="12.75">
      <c r="A881" s="53"/>
      <c r="B881" s="53"/>
      <c r="C881" s="53"/>
      <c r="D881" s="53"/>
      <c r="E881" s="53"/>
      <c r="F881" s="53"/>
      <c r="G881" s="16"/>
      <c r="H881" s="16"/>
    </row>
    <row r="882" spans="1:8" ht="12.75">
      <c r="A882" s="53"/>
      <c r="B882" s="53"/>
      <c r="C882" s="53"/>
      <c r="D882" s="53"/>
      <c r="E882" s="53"/>
      <c r="F882" s="53"/>
      <c r="G882" s="16"/>
      <c r="H882" s="16"/>
    </row>
    <row r="883" spans="1:8" ht="12.75">
      <c r="A883" s="53"/>
      <c r="B883" s="53"/>
      <c r="C883" s="53"/>
      <c r="D883" s="53"/>
      <c r="E883" s="53"/>
      <c r="F883" s="53"/>
      <c r="G883" s="16"/>
      <c r="H883" s="16"/>
    </row>
    <row r="884" spans="1:8" ht="12.75">
      <c r="A884" s="53"/>
      <c r="B884" s="53"/>
      <c r="C884" s="53"/>
      <c r="D884" s="53"/>
      <c r="E884" s="53"/>
      <c r="F884" s="53"/>
      <c r="G884" s="16"/>
      <c r="H884" s="16"/>
    </row>
    <row r="885" spans="1:8" ht="12.75">
      <c r="A885" s="53"/>
      <c r="B885" s="53"/>
      <c r="C885" s="53"/>
      <c r="D885" s="53"/>
      <c r="E885" s="53"/>
      <c r="F885" s="53"/>
      <c r="G885" s="16"/>
      <c r="H885" s="16"/>
    </row>
    <row r="886" spans="1:8" ht="12.75">
      <c r="A886" s="53"/>
      <c r="B886" s="53"/>
      <c r="C886" s="53"/>
      <c r="D886" s="53"/>
      <c r="E886" s="53"/>
      <c r="F886" s="53"/>
      <c r="G886" s="16"/>
      <c r="H886" s="16"/>
    </row>
    <row r="887" spans="1:8" ht="12.75">
      <c r="A887" s="53"/>
      <c r="B887" s="53"/>
      <c r="C887" s="53"/>
      <c r="D887" s="53"/>
      <c r="E887" s="53"/>
      <c r="F887" s="53"/>
      <c r="G887" s="16"/>
      <c r="H887" s="16"/>
    </row>
    <row r="888" spans="1:8" ht="12.75">
      <c r="A888" s="53"/>
      <c r="B888" s="53"/>
      <c r="C888" s="53"/>
      <c r="D888" s="53"/>
      <c r="E888" s="53"/>
      <c r="F888" s="53"/>
      <c r="G888" s="16"/>
      <c r="H888" s="16"/>
    </row>
    <row r="889" spans="1:8" ht="12.75">
      <c r="A889" s="53"/>
      <c r="B889" s="53"/>
      <c r="C889" s="53"/>
      <c r="D889" s="53"/>
      <c r="E889" s="53"/>
      <c r="F889" s="53"/>
      <c r="G889" s="16"/>
      <c r="H889" s="16"/>
    </row>
    <row r="890" spans="1:8" ht="12.75">
      <c r="A890" s="53"/>
      <c r="B890" s="53"/>
      <c r="C890" s="53"/>
      <c r="D890" s="53"/>
      <c r="E890" s="53"/>
      <c r="F890" s="53"/>
      <c r="G890" s="16"/>
      <c r="H890" s="16"/>
    </row>
    <row r="891" spans="1:8" ht="12.75">
      <c r="A891" s="53"/>
      <c r="B891" s="53"/>
      <c r="C891" s="53"/>
      <c r="D891" s="53"/>
      <c r="E891" s="53"/>
      <c r="F891" s="53"/>
      <c r="G891" s="16"/>
      <c r="H891" s="16"/>
    </row>
    <row r="892" spans="1:8" ht="12.75">
      <c r="A892" s="53"/>
      <c r="B892" s="53"/>
      <c r="C892" s="53"/>
      <c r="D892" s="53"/>
      <c r="E892" s="53"/>
      <c r="F892" s="53"/>
      <c r="G892" s="16"/>
      <c r="H892" s="16"/>
    </row>
    <row r="893" spans="1:8" ht="12.75">
      <c r="A893" s="53"/>
      <c r="B893" s="53"/>
      <c r="C893" s="53"/>
      <c r="D893" s="53"/>
      <c r="E893" s="53"/>
      <c r="F893" s="53"/>
      <c r="G893" s="16"/>
      <c r="H893" s="16"/>
    </row>
    <row r="894" spans="1:8" ht="12.75">
      <c r="A894" s="53"/>
      <c r="B894" s="53"/>
      <c r="C894" s="53"/>
      <c r="D894" s="53"/>
      <c r="E894" s="53"/>
      <c r="F894" s="53"/>
      <c r="G894" s="16"/>
      <c r="H894" s="16"/>
    </row>
    <row r="895" spans="1:8" ht="12.75">
      <c r="A895" s="53"/>
      <c r="B895" s="53"/>
      <c r="C895" s="53"/>
      <c r="D895" s="53"/>
      <c r="E895" s="53"/>
      <c r="F895" s="53"/>
      <c r="G895" s="16"/>
      <c r="H895" s="16"/>
    </row>
    <row r="896" spans="1:8" ht="12.75">
      <c r="A896" s="53"/>
      <c r="B896" s="53"/>
      <c r="C896" s="53"/>
      <c r="D896" s="53"/>
      <c r="E896" s="53"/>
      <c r="F896" s="53"/>
      <c r="G896" s="16"/>
      <c r="H896" s="16"/>
    </row>
    <row r="897" spans="1:8" ht="12.75">
      <c r="A897" s="53"/>
      <c r="B897" s="53"/>
      <c r="C897" s="53"/>
      <c r="D897" s="53"/>
      <c r="E897" s="53"/>
      <c r="F897" s="53"/>
      <c r="G897" s="16"/>
      <c r="H897" s="16"/>
    </row>
    <row r="898" spans="1:8" ht="12.75">
      <c r="A898" s="53"/>
      <c r="B898" s="53"/>
      <c r="C898" s="53"/>
      <c r="D898" s="53"/>
      <c r="E898" s="53"/>
      <c r="F898" s="53"/>
      <c r="G898" s="16"/>
      <c r="H898" s="16"/>
    </row>
    <row r="899" spans="1:8" ht="12.75">
      <c r="A899" s="53"/>
      <c r="B899" s="53"/>
      <c r="C899" s="53"/>
      <c r="D899" s="53"/>
      <c r="E899" s="53"/>
      <c r="F899" s="53"/>
      <c r="G899" s="16"/>
      <c r="H899" s="16"/>
    </row>
    <row r="900" spans="1:8" ht="12.75">
      <c r="A900" s="53"/>
      <c r="B900" s="53"/>
      <c r="C900" s="53"/>
      <c r="D900" s="53"/>
      <c r="E900" s="53"/>
      <c r="F900" s="53"/>
      <c r="G900" s="16"/>
      <c r="H900" s="16"/>
    </row>
    <row r="901" spans="1:8" ht="12.75">
      <c r="A901" s="53"/>
      <c r="B901" s="53"/>
      <c r="C901" s="53"/>
      <c r="D901" s="53"/>
      <c r="E901" s="53"/>
      <c r="F901" s="53"/>
      <c r="G901" s="16"/>
      <c r="H901" s="16"/>
    </row>
    <row r="902" spans="1:8" ht="12.75">
      <c r="A902" s="53"/>
      <c r="B902" s="53"/>
      <c r="C902" s="53"/>
      <c r="D902" s="53"/>
      <c r="E902" s="53"/>
      <c r="F902" s="53"/>
      <c r="G902" s="16"/>
      <c r="H902" s="16"/>
    </row>
    <row r="903" spans="1:8" ht="12.75">
      <c r="A903" s="53"/>
      <c r="B903" s="53"/>
      <c r="C903" s="53"/>
      <c r="D903" s="53"/>
      <c r="E903" s="53"/>
      <c r="F903" s="53"/>
      <c r="G903" s="16"/>
      <c r="H903" s="16"/>
    </row>
    <row r="904" spans="1:8" ht="12.75">
      <c r="A904" s="53"/>
      <c r="B904" s="53"/>
      <c r="C904" s="53"/>
      <c r="D904" s="53"/>
      <c r="E904" s="53"/>
      <c r="F904" s="53"/>
      <c r="G904" s="16"/>
      <c r="H904" s="16"/>
    </row>
    <row r="905" spans="1:8" ht="12.75">
      <c r="A905" s="53"/>
      <c r="B905" s="53"/>
      <c r="C905" s="53"/>
      <c r="D905" s="53"/>
      <c r="E905" s="53"/>
      <c r="F905" s="53"/>
      <c r="G905" s="16"/>
      <c r="H905" s="16"/>
    </row>
    <row r="906" spans="1:8" ht="12.75">
      <c r="A906" s="53"/>
      <c r="B906" s="53"/>
      <c r="C906" s="53"/>
      <c r="D906" s="53"/>
      <c r="E906" s="53"/>
      <c r="F906" s="53"/>
      <c r="G906" s="16"/>
      <c r="H906" s="16"/>
    </row>
    <row r="907" spans="1:8" ht="12.75">
      <c r="A907" s="53"/>
      <c r="B907" s="53"/>
      <c r="C907" s="53"/>
      <c r="D907" s="53"/>
      <c r="E907" s="53"/>
      <c r="F907" s="53"/>
      <c r="G907" s="16"/>
      <c r="H907" s="16"/>
    </row>
    <row r="908" spans="1:8" ht="12.75">
      <c r="A908" s="53"/>
      <c r="B908" s="53"/>
      <c r="C908" s="53"/>
      <c r="D908" s="53"/>
      <c r="E908" s="53"/>
      <c r="F908" s="53"/>
      <c r="G908" s="16"/>
      <c r="H908" s="16"/>
    </row>
    <row r="909" spans="1:8" ht="12.75">
      <c r="A909" s="53"/>
      <c r="B909" s="53"/>
      <c r="C909" s="53"/>
      <c r="D909" s="53"/>
      <c r="E909" s="53"/>
      <c r="F909" s="53"/>
      <c r="G909" s="16"/>
      <c r="H909" s="16"/>
    </row>
    <row r="910" spans="1:8" ht="12.75">
      <c r="A910" s="53"/>
      <c r="B910" s="53"/>
      <c r="C910" s="53"/>
      <c r="D910" s="53"/>
      <c r="E910" s="53"/>
      <c r="F910" s="53"/>
      <c r="G910" s="16"/>
      <c r="H910" s="16"/>
    </row>
    <row r="911" spans="1:8" ht="12.75">
      <c r="A911" s="53"/>
      <c r="B911" s="53"/>
      <c r="C911" s="53"/>
      <c r="D911" s="53"/>
      <c r="E911" s="53"/>
      <c r="F911" s="53"/>
      <c r="G911" s="16"/>
      <c r="H911" s="16"/>
    </row>
    <row r="912" spans="1:8" ht="12.75">
      <c r="A912" s="53"/>
      <c r="B912" s="53"/>
      <c r="C912" s="53"/>
      <c r="D912" s="53"/>
      <c r="E912" s="53"/>
      <c r="F912" s="53"/>
      <c r="G912" s="16"/>
      <c r="H912" s="16"/>
    </row>
    <row r="913" spans="1:8" ht="12.75">
      <c r="A913" s="53"/>
      <c r="B913" s="53"/>
      <c r="C913" s="53"/>
      <c r="D913" s="53"/>
      <c r="E913" s="53"/>
      <c r="F913" s="53"/>
      <c r="G913" s="16"/>
      <c r="H913" s="16"/>
    </row>
    <row r="914" spans="1:8" ht="12.75">
      <c r="A914" s="53"/>
      <c r="B914" s="53"/>
      <c r="C914" s="53"/>
      <c r="D914" s="53"/>
      <c r="E914" s="53"/>
      <c r="F914" s="53"/>
      <c r="G914" s="16"/>
      <c r="H914" s="16"/>
    </row>
    <row r="915" spans="1:8" ht="12.75">
      <c r="A915" s="53"/>
      <c r="B915" s="53"/>
      <c r="C915" s="53"/>
      <c r="D915" s="53"/>
      <c r="E915" s="53"/>
      <c r="F915" s="53"/>
      <c r="G915" s="16"/>
      <c r="H915" s="16"/>
    </row>
    <row r="916" spans="1:8" ht="12.75">
      <c r="A916" s="53"/>
      <c r="B916" s="53"/>
      <c r="C916" s="53"/>
      <c r="D916" s="53"/>
      <c r="E916" s="53"/>
      <c r="F916" s="53"/>
      <c r="G916" s="16"/>
      <c r="H916" s="16"/>
    </row>
    <row r="917" spans="1:8" ht="12.75">
      <c r="A917" s="53"/>
      <c r="B917" s="53"/>
      <c r="C917" s="53"/>
      <c r="D917" s="53"/>
      <c r="E917" s="53"/>
      <c r="F917" s="53"/>
      <c r="G917" s="16"/>
      <c r="H917" s="16"/>
    </row>
    <row r="918" spans="1:8" ht="12.75">
      <c r="A918" s="53"/>
      <c r="B918" s="53"/>
      <c r="C918" s="53"/>
      <c r="D918" s="53"/>
      <c r="E918" s="53"/>
      <c r="F918" s="53"/>
      <c r="G918" s="16"/>
      <c r="H918" s="16"/>
    </row>
    <row r="919" spans="1:8" ht="12.75">
      <c r="A919" s="53"/>
      <c r="B919" s="53"/>
      <c r="C919" s="53"/>
      <c r="D919" s="53"/>
      <c r="E919" s="53"/>
      <c r="F919" s="53"/>
      <c r="G919" s="16"/>
      <c r="H919" s="16"/>
    </row>
    <row r="920" spans="1:8" ht="12.75">
      <c r="A920" s="53"/>
      <c r="B920" s="53"/>
      <c r="C920" s="53"/>
      <c r="D920" s="53"/>
      <c r="E920" s="53"/>
      <c r="F920" s="53"/>
      <c r="G920" s="16"/>
      <c r="H920" s="16"/>
    </row>
    <row r="921" spans="1:8" ht="12.75">
      <c r="A921" s="53"/>
      <c r="B921" s="53"/>
      <c r="C921" s="53"/>
      <c r="D921" s="53"/>
      <c r="E921" s="53"/>
      <c r="F921" s="53"/>
      <c r="G921" s="16"/>
      <c r="H921" s="16"/>
    </row>
    <row r="922" spans="1:8" ht="12.75">
      <c r="A922" s="53"/>
      <c r="B922" s="53"/>
      <c r="C922" s="53"/>
      <c r="D922" s="53"/>
      <c r="E922" s="53"/>
      <c r="F922" s="53"/>
      <c r="G922" s="16"/>
      <c r="H922" s="16"/>
    </row>
    <row r="923" spans="1:8" ht="12.75">
      <c r="A923" s="53"/>
      <c r="B923" s="53"/>
      <c r="C923" s="53"/>
      <c r="D923" s="53"/>
      <c r="E923" s="53"/>
      <c r="F923" s="53"/>
      <c r="G923" s="16"/>
      <c r="H923" s="16"/>
    </row>
    <row r="924" spans="1:8" ht="12.75">
      <c r="A924" s="53"/>
      <c r="B924" s="53"/>
      <c r="C924" s="53"/>
      <c r="D924" s="53"/>
      <c r="E924" s="53"/>
      <c r="F924" s="53"/>
      <c r="G924" s="16"/>
      <c r="H924" s="16"/>
    </row>
    <row r="925" spans="1:8" ht="12.75">
      <c r="A925" s="53"/>
      <c r="B925" s="53"/>
      <c r="C925" s="53"/>
      <c r="D925" s="53"/>
      <c r="E925" s="53"/>
      <c r="F925" s="53"/>
      <c r="G925" s="16"/>
      <c r="H925" s="16"/>
    </row>
    <row r="926" spans="1:8" ht="12.75">
      <c r="A926" s="53"/>
      <c r="B926" s="53"/>
      <c r="C926" s="53"/>
      <c r="D926" s="53"/>
      <c r="E926" s="53"/>
      <c r="F926" s="53"/>
      <c r="G926" s="16"/>
      <c r="H926" s="16"/>
    </row>
    <row r="927" spans="1:8" ht="12.75">
      <c r="A927" s="53"/>
      <c r="B927" s="53"/>
      <c r="C927" s="53"/>
      <c r="D927" s="53"/>
      <c r="E927" s="53"/>
      <c r="F927" s="53"/>
      <c r="G927" s="16"/>
      <c r="H927" s="16"/>
    </row>
    <row r="928" spans="1:8" ht="12.75">
      <c r="A928" s="53"/>
      <c r="B928" s="53"/>
      <c r="C928" s="53"/>
      <c r="D928" s="53"/>
      <c r="E928" s="53"/>
      <c r="F928" s="53"/>
      <c r="G928" s="16"/>
      <c r="H928" s="16"/>
    </row>
    <row r="929" spans="1:8" ht="12.75">
      <c r="A929" s="53"/>
      <c r="B929" s="53"/>
      <c r="C929" s="53"/>
      <c r="D929" s="53"/>
      <c r="E929" s="53"/>
      <c r="F929" s="53"/>
      <c r="G929" s="16"/>
      <c r="H929" s="16"/>
    </row>
    <row r="930" spans="1:8" ht="12.75">
      <c r="A930" s="53"/>
      <c r="B930" s="53"/>
      <c r="C930" s="53"/>
      <c r="D930" s="53"/>
      <c r="E930" s="53"/>
      <c r="F930" s="53"/>
      <c r="G930" s="16"/>
      <c r="H930" s="16"/>
    </row>
    <row r="931" spans="1:8" ht="12.75">
      <c r="A931" s="53"/>
      <c r="B931" s="53"/>
      <c r="C931" s="53"/>
      <c r="D931" s="53"/>
      <c r="E931" s="53"/>
      <c r="F931" s="53"/>
      <c r="G931" s="16"/>
      <c r="H931" s="16"/>
    </row>
    <row r="932" spans="1:8" ht="12.75">
      <c r="A932" s="53"/>
      <c r="B932" s="53"/>
      <c r="C932" s="53"/>
      <c r="D932" s="53"/>
      <c r="E932" s="53"/>
      <c r="F932" s="53"/>
      <c r="G932" s="16"/>
      <c r="H932" s="16"/>
    </row>
    <row r="933" spans="1:8" ht="12.75">
      <c r="A933" s="53"/>
      <c r="B933" s="53"/>
      <c r="C933" s="53"/>
      <c r="D933" s="53"/>
      <c r="E933" s="53"/>
      <c r="F933" s="53"/>
      <c r="G933" s="16"/>
      <c r="H933" s="16"/>
    </row>
    <row r="934" spans="1:8" ht="12.75">
      <c r="A934" s="53"/>
      <c r="B934" s="53"/>
      <c r="C934" s="53"/>
      <c r="D934" s="53"/>
      <c r="E934" s="53"/>
      <c r="F934" s="53"/>
      <c r="G934" s="16"/>
      <c r="H934" s="16"/>
    </row>
    <row r="935" spans="1:8" ht="12.75">
      <c r="A935" s="53"/>
      <c r="B935" s="53"/>
      <c r="C935" s="53"/>
      <c r="D935" s="53"/>
      <c r="E935" s="53"/>
      <c r="F935" s="53"/>
      <c r="G935" s="16"/>
      <c r="H935" s="16"/>
    </row>
    <row r="936" spans="1:8" ht="12.75">
      <c r="A936" s="53"/>
      <c r="B936" s="53"/>
      <c r="C936" s="53"/>
      <c r="D936" s="53"/>
      <c r="E936" s="53"/>
      <c r="F936" s="53"/>
      <c r="G936" s="16"/>
      <c r="H936" s="16"/>
    </row>
    <row r="937" spans="1:8" ht="12.75">
      <c r="A937" s="53"/>
      <c r="B937" s="53"/>
      <c r="C937" s="53"/>
      <c r="D937" s="53"/>
      <c r="E937" s="53"/>
      <c r="F937" s="53"/>
      <c r="G937" s="16"/>
      <c r="H937" s="16"/>
    </row>
    <row r="938" spans="1:8" ht="12.75">
      <c r="A938" s="53"/>
      <c r="B938" s="53"/>
      <c r="C938" s="53"/>
      <c r="D938" s="53"/>
      <c r="E938" s="53"/>
      <c r="F938" s="53"/>
      <c r="G938" s="16"/>
      <c r="H938" s="16"/>
    </row>
    <row r="939" spans="1:8" ht="12.75">
      <c r="A939" s="53"/>
      <c r="B939" s="53"/>
      <c r="C939" s="53"/>
      <c r="D939" s="53"/>
      <c r="E939" s="53"/>
      <c r="F939" s="53"/>
      <c r="G939" s="16"/>
      <c r="H939" s="16"/>
    </row>
    <row r="940" spans="1:8" ht="12.75">
      <c r="A940" s="53"/>
      <c r="B940" s="53"/>
      <c r="C940" s="53"/>
      <c r="D940" s="53"/>
      <c r="E940" s="53"/>
      <c r="F940" s="53"/>
      <c r="G940" s="16"/>
      <c r="H940" s="16"/>
    </row>
    <row r="941" spans="1:8" ht="12.75">
      <c r="A941" s="53"/>
      <c r="B941" s="53"/>
      <c r="C941" s="53"/>
      <c r="D941" s="53"/>
      <c r="E941" s="53"/>
      <c r="F941" s="53"/>
      <c r="G941" s="16"/>
      <c r="H941" s="16"/>
    </row>
    <row r="942" spans="1:8" ht="12.75">
      <c r="A942" s="53"/>
      <c r="B942" s="53"/>
      <c r="C942" s="53"/>
      <c r="D942" s="53"/>
      <c r="E942" s="53"/>
      <c r="F942" s="53"/>
      <c r="G942" s="16"/>
      <c r="H942" s="16"/>
    </row>
    <row r="943" spans="1:8" ht="12.75">
      <c r="A943" s="53"/>
      <c r="B943" s="53"/>
      <c r="C943" s="53"/>
      <c r="D943" s="53"/>
      <c r="E943" s="53"/>
      <c r="F943" s="53"/>
      <c r="G943" s="16"/>
      <c r="H943" s="16"/>
    </row>
    <row r="944" spans="1:8" ht="12.75">
      <c r="A944" s="53"/>
      <c r="B944" s="53"/>
      <c r="C944" s="53"/>
      <c r="D944" s="53"/>
      <c r="E944" s="53"/>
      <c r="F944" s="53"/>
      <c r="G944" s="16"/>
      <c r="H944" s="16"/>
    </row>
    <row r="945" spans="1:8" ht="12.75">
      <c r="A945" s="53"/>
      <c r="B945" s="53"/>
      <c r="C945" s="53"/>
      <c r="D945" s="53"/>
      <c r="E945" s="53"/>
      <c r="F945" s="53"/>
      <c r="G945" s="16"/>
      <c r="H945" s="16"/>
    </row>
    <row r="946" spans="1:8" ht="12.75">
      <c r="A946" s="53"/>
      <c r="B946" s="53"/>
      <c r="C946" s="53"/>
      <c r="D946" s="53"/>
      <c r="E946" s="53"/>
      <c r="F946" s="53"/>
      <c r="G946" s="16"/>
      <c r="H946" s="16"/>
    </row>
    <row r="947" spans="1:8" ht="12.75">
      <c r="A947" s="53"/>
      <c r="B947" s="53"/>
      <c r="C947" s="53"/>
      <c r="D947" s="53"/>
      <c r="E947" s="53"/>
      <c r="F947" s="53"/>
      <c r="G947" s="16"/>
      <c r="H947" s="16"/>
    </row>
    <row r="948" spans="1:8" ht="12.75">
      <c r="A948" s="53"/>
      <c r="B948" s="53"/>
      <c r="C948" s="53"/>
      <c r="D948" s="53"/>
      <c r="E948" s="53"/>
      <c r="F948" s="53"/>
      <c r="G948" s="16"/>
      <c r="H948" s="16"/>
    </row>
    <row r="949" spans="1:8" ht="12.75">
      <c r="A949" s="53"/>
      <c r="B949" s="53"/>
      <c r="C949" s="53"/>
      <c r="D949" s="53"/>
      <c r="E949" s="53"/>
      <c r="F949" s="53"/>
      <c r="G949" s="16"/>
      <c r="H949" s="16"/>
    </row>
    <row r="950" spans="1:8" ht="12.75">
      <c r="A950" s="53"/>
      <c r="B950" s="53"/>
      <c r="C950" s="53"/>
      <c r="D950" s="53"/>
      <c r="E950" s="53"/>
      <c r="F950" s="53"/>
      <c r="G950" s="16"/>
      <c r="H950" s="16"/>
    </row>
    <row r="951" spans="1:8" ht="12.75">
      <c r="A951" s="53"/>
      <c r="B951" s="53"/>
      <c r="C951" s="53"/>
      <c r="D951" s="53"/>
      <c r="E951" s="53"/>
      <c r="F951" s="53"/>
      <c r="G951" s="16"/>
      <c r="H951" s="16"/>
    </row>
    <row r="952" spans="1:8" ht="12.75">
      <c r="A952" s="53"/>
      <c r="B952" s="53"/>
      <c r="C952" s="53"/>
      <c r="D952" s="53"/>
      <c r="E952" s="53"/>
      <c r="F952" s="53"/>
      <c r="G952" s="16"/>
      <c r="H952" s="16"/>
    </row>
    <row r="953" spans="1:8" ht="12.75">
      <c r="A953" s="53"/>
      <c r="B953" s="53"/>
      <c r="C953" s="53"/>
      <c r="D953" s="53"/>
      <c r="E953" s="53"/>
      <c r="F953" s="53"/>
      <c r="G953" s="16"/>
      <c r="H953" s="16"/>
    </row>
    <row r="954" spans="1:8" ht="12.75">
      <c r="A954" s="53"/>
      <c r="B954" s="53"/>
      <c r="C954" s="53"/>
      <c r="D954" s="53"/>
      <c r="E954" s="53"/>
      <c r="F954" s="53"/>
      <c r="G954" s="16"/>
      <c r="H954" s="16"/>
    </row>
    <row r="955" spans="1:8" ht="12.75">
      <c r="A955" s="53"/>
      <c r="B955" s="53"/>
      <c r="C955" s="53"/>
      <c r="D955" s="53"/>
      <c r="E955" s="53"/>
      <c r="F955" s="53"/>
      <c r="G955" s="16"/>
      <c r="H955" s="16"/>
    </row>
    <row r="956" spans="1:8" ht="12.75">
      <c r="A956" s="53"/>
      <c r="B956" s="53"/>
      <c r="C956" s="53"/>
      <c r="D956" s="53"/>
      <c r="E956" s="53"/>
      <c r="F956" s="53"/>
      <c r="G956" s="16"/>
      <c r="H956" s="16"/>
    </row>
    <row r="957" spans="1:8" ht="12.75">
      <c r="A957" s="53"/>
      <c r="B957" s="53"/>
      <c r="C957" s="53"/>
      <c r="D957" s="53"/>
      <c r="E957" s="53"/>
      <c r="F957" s="53"/>
      <c r="G957" s="16"/>
      <c r="H957" s="16"/>
    </row>
    <row r="958" spans="1:8" ht="12.75">
      <c r="A958" s="53"/>
      <c r="B958" s="53"/>
      <c r="C958" s="53"/>
      <c r="D958" s="53"/>
      <c r="E958" s="53"/>
      <c r="F958" s="53"/>
      <c r="G958" s="16"/>
      <c r="H958" s="16"/>
    </row>
    <row r="959" spans="1:8" ht="12.75">
      <c r="A959" s="53"/>
      <c r="B959" s="53"/>
      <c r="C959" s="53"/>
      <c r="D959" s="53"/>
      <c r="E959" s="53"/>
      <c r="F959" s="53"/>
      <c r="G959" s="16"/>
      <c r="H959" s="16"/>
    </row>
    <row r="960" spans="1:8" ht="12.75">
      <c r="A960" s="53"/>
      <c r="B960" s="53"/>
      <c r="C960" s="53"/>
      <c r="D960" s="53"/>
      <c r="E960" s="53"/>
      <c r="F960" s="53"/>
      <c r="G960" s="16"/>
      <c r="H960" s="16"/>
    </row>
    <row r="961" spans="1:8" ht="12.75">
      <c r="A961" s="53"/>
      <c r="B961" s="53"/>
      <c r="C961" s="53"/>
      <c r="D961" s="53"/>
      <c r="E961" s="53"/>
      <c r="F961" s="53"/>
      <c r="G961" s="16"/>
      <c r="H961" s="16"/>
    </row>
    <row r="962" spans="1:8" ht="12.75">
      <c r="A962" s="53"/>
      <c r="B962" s="53"/>
      <c r="C962" s="53"/>
      <c r="D962" s="53"/>
      <c r="E962" s="53"/>
      <c r="F962" s="53"/>
      <c r="G962" s="16"/>
      <c r="H962" s="16"/>
    </row>
    <row r="963" spans="1:8" ht="12.75">
      <c r="A963" s="53"/>
      <c r="B963" s="53"/>
      <c r="C963" s="53"/>
      <c r="D963" s="53"/>
      <c r="E963" s="53"/>
      <c r="F963" s="53"/>
      <c r="G963" s="16"/>
      <c r="H963" s="16"/>
    </row>
    <row r="964" spans="1:8" ht="12.75">
      <c r="A964" s="53"/>
      <c r="B964" s="53"/>
      <c r="C964" s="53"/>
      <c r="D964" s="53"/>
      <c r="E964" s="53"/>
      <c r="F964" s="53"/>
      <c r="G964" s="16"/>
      <c r="H964" s="16"/>
    </row>
    <row r="965" spans="1:8" ht="12.75">
      <c r="A965" s="53"/>
      <c r="B965" s="53"/>
      <c r="C965" s="53"/>
      <c r="D965" s="53"/>
      <c r="E965" s="53"/>
      <c r="F965" s="53"/>
      <c r="G965" s="16"/>
      <c r="H965" s="16"/>
    </row>
    <row r="966" spans="1:8" ht="12.75">
      <c r="A966" s="53"/>
      <c r="B966" s="53"/>
      <c r="C966" s="53"/>
      <c r="D966" s="53"/>
      <c r="E966" s="53"/>
      <c r="F966" s="53"/>
      <c r="G966" s="16"/>
      <c r="H966" s="16"/>
    </row>
    <row r="967" spans="1:8" ht="12.75">
      <c r="A967" s="53"/>
      <c r="B967" s="53"/>
      <c r="C967" s="53"/>
      <c r="D967" s="53"/>
      <c r="E967" s="53"/>
      <c r="F967" s="53"/>
      <c r="G967" s="16"/>
      <c r="H967" s="16"/>
    </row>
    <row r="968" spans="1:8" ht="12.75">
      <c r="A968" s="53"/>
      <c r="B968" s="53"/>
      <c r="C968" s="53"/>
      <c r="D968" s="53"/>
      <c r="E968" s="53"/>
      <c r="F968" s="53"/>
      <c r="G968" s="16"/>
      <c r="H968" s="16"/>
    </row>
    <row r="969" spans="1:8" ht="12.75">
      <c r="A969" s="53"/>
      <c r="B969" s="53"/>
      <c r="C969" s="53"/>
      <c r="D969" s="53"/>
      <c r="E969" s="53"/>
      <c r="F969" s="53"/>
      <c r="G969" s="16"/>
      <c r="H969" s="16"/>
    </row>
    <row r="970" spans="1:8" ht="12.75">
      <c r="A970" s="53"/>
      <c r="B970" s="53"/>
      <c r="C970" s="53"/>
      <c r="D970" s="53"/>
      <c r="E970" s="53"/>
      <c r="F970" s="53"/>
      <c r="G970" s="16"/>
      <c r="H970" s="16"/>
    </row>
    <row r="971" spans="1:8" ht="12.75">
      <c r="A971" s="53"/>
      <c r="B971" s="53"/>
      <c r="C971" s="53"/>
      <c r="D971" s="53"/>
      <c r="E971" s="53"/>
      <c r="F971" s="53"/>
      <c r="G971" s="16"/>
      <c r="H971" s="16"/>
    </row>
    <row r="972" spans="1:8" ht="12.75">
      <c r="A972" s="53"/>
      <c r="B972" s="53"/>
      <c r="C972" s="53"/>
      <c r="D972" s="53"/>
      <c r="E972" s="53"/>
      <c r="F972" s="53"/>
      <c r="G972" s="16"/>
      <c r="H972" s="16"/>
    </row>
    <row r="973" spans="1:8" ht="12.75">
      <c r="A973" s="53"/>
      <c r="B973" s="53"/>
      <c r="C973" s="53"/>
      <c r="D973" s="53"/>
      <c r="E973" s="53"/>
      <c r="F973" s="53"/>
      <c r="G973" s="16"/>
      <c r="H973" s="16"/>
    </row>
    <row r="974" spans="1:8" ht="12.75">
      <c r="A974" s="53"/>
      <c r="B974" s="53"/>
      <c r="C974" s="53"/>
      <c r="D974" s="53"/>
      <c r="E974" s="53"/>
      <c r="F974" s="53"/>
      <c r="G974" s="16"/>
      <c r="H974" s="16"/>
    </row>
    <row r="975" spans="1:8" ht="12.75">
      <c r="A975" s="53"/>
      <c r="B975" s="53"/>
      <c r="C975" s="53"/>
      <c r="D975" s="53"/>
      <c r="E975" s="53"/>
      <c r="F975" s="53"/>
      <c r="G975" s="16"/>
      <c r="H975" s="16"/>
    </row>
    <row r="976" spans="1:8" ht="12.75">
      <c r="A976" s="53"/>
      <c r="B976" s="53"/>
      <c r="C976" s="53"/>
      <c r="D976" s="53"/>
      <c r="E976" s="53"/>
      <c r="F976" s="53"/>
      <c r="G976" s="16"/>
      <c r="H976" s="16"/>
    </row>
    <row r="977" spans="1:8" ht="12.75">
      <c r="A977" s="53"/>
      <c r="B977" s="53"/>
      <c r="C977" s="53"/>
      <c r="D977" s="53"/>
      <c r="E977" s="53"/>
      <c r="F977" s="53"/>
      <c r="G977" s="16"/>
      <c r="H977" s="16"/>
    </row>
    <row r="978" spans="1:8" ht="12.75">
      <c r="A978" s="53"/>
      <c r="B978" s="53"/>
      <c r="C978" s="53"/>
      <c r="D978" s="53"/>
      <c r="E978" s="53"/>
      <c r="F978" s="53"/>
      <c r="G978" s="16"/>
      <c r="H978" s="16"/>
    </row>
    <row r="979" spans="1:8" ht="12.75">
      <c r="A979" s="53"/>
      <c r="B979" s="53"/>
      <c r="C979" s="53"/>
      <c r="D979" s="53"/>
      <c r="E979" s="53"/>
      <c r="F979" s="53"/>
      <c r="G979" s="16"/>
      <c r="H979" s="16"/>
    </row>
    <row r="980" spans="1:8" ht="12.75">
      <c r="A980" s="53"/>
      <c r="B980" s="53"/>
      <c r="C980" s="53"/>
      <c r="D980" s="53"/>
      <c r="E980" s="53"/>
      <c r="F980" s="53"/>
      <c r="G980" s="16"/>
      <c r="H980" s="16"/>
    </row>
    <row r="981" spans="1:8" ht="12.75">
      <c r="A981" s="53"/>
      <c r="B981" s="53"/>
      <c r="C981" s="53"/>
      <c r="D981" s="53"/>
      <c r="E981" s="53"/>
      <c r="F981" s="53"/>
      <c r="G981" s="16"/>
      <c r="H981" s="16"/>
    </row>
    <row r="982" spans="1:8" ht="12.75">
      <c r="A982" s="53"/>
      <c r="B982" s="53"/>
      <c r="C982" s="53"/>
      <c r="D982" s="53"/>
      <c r="E982" s="53"/>
      <c r="F982" s="53"/>
      <c r="G982" s="16"/>
      <c r="H982" s="16"/>
    </row>
    <row r="983" spans="1:8" ht="12.75">
      <c r="A983" s="53"/>
      <c r="B983" s="53"/>
      <c r="C983" s="53"/>
      <c r="D983" s="53"/>
      <c r="E983" s="53"/>
      <c r="F983" s="53"/>
      <c r="G983" s="16"/>
      <c r="H983" s="16"/>
    </row>
    <row r="984" spans="1:8" ht="12.75">
      <c r="A984" s="53"/>
      <c r="B984" s="53"/>
      <c r="C984" s="53"/>
      <c r="D984" s="53"/>
      <c r="E984" s="53"/>
      <c r="F984" s="53"/>
      <c r="G984" s="16"/>
      <c r="H984" s="16"/>
    </row>
    <row r="985" spans="1:8" ht="12.75">
      <c r="A985" s="53"/>
      <c r="B985" s="53"/>
      <c r="C985" s="53"/>
      <c r="D985" s="53"/>
      <c r="E985" s="53"/>
      <c r="F985" s="53"/>
      <c r="G985" s="16"/>
      <c r="H985" s="16"/>
    </row>
    <row r="986" spans="1:8" ht="12.75">
      <c r="A986" s="53"/>
      <c r="B986" s="53"/>
      <c r="C986" s="53"/>
      <c r="D986" s="53"/>
      <c r="E986" s="53"/>
      <c r="F986" s="53"/>
      <c r="G986" s="16"/>
      <c r="H986" s="16"/>
    </row>
    <row r="987" spans="1:8" ht="12.75">
      <c r="A987" s="53"/>
      <c r="B987" s="53"/>
      <c r="C987" s="53"/>
      <c r="D987" s="53"/>
      <c r="E987" s="53"/>
      <c r="F987" s="53"/>
      <c r="G987" s="16"/>
      <c r="H987" s="16"/>
    </row>
    <row r="988" spans="1:8" ht="12.75">
      <c r="A988" s="53"/>
      <c r="B988" s="53"/>
      <c r="C988" s="53"/>
      <c r="D988" s="53"/>
      <c r="E988" s="53"/>
      <c r="F988" s="53"/>
      <c r="G988" s="16"/>
      <c r="H988" s="16"/>
    </row>
    <row r="989" spans="1:8" ht="12.75">
      <c r="A989" s="53"/>
      <c r="B989" s="53"/>
      <c r="C989" s="53"/>
      <c r="D989" s="53"/>
      <c r="E989" s="53"/>
      <c r="F989" s="53"/>
      <c r="G989" s="16"/>
      <c r="H989" s="16"/>
    </row>
    <row r="990" spans="1:8" ht="12.75">
      <c r="A990" s="53"/>
      <c r="B990" s="53"/>
      <c r="C990" s="53"/>
      <c r="D990" s="53"/>
      <c r="E990" s="53"/>
      <c r="F990" s="53"/>
      <c r="G990" s="16"/>
      <c r="H990" s="16"/>
    </row>
    <row r="991" spans="1:8" ht="12.75">
      <c r="A991" s="53"/>
      <c r="B991" s="53"/>
      <c r="C991" s="53"/>
      <c r="D991" s="53"/>
      <c r="E991" s="53"/>
      <c r="F991" s="53"/>
      <c r="G991" s="16"/>
      <c r="H991" s="16"/>
    </row>
    <row r="992" spans="1:8" ht="12.75">
      <c r="A992" s="53"/>
      <c r="B992" s="53"/>
      <c r="C992" s="53"/>
      <c r="D992" s="53"/>
      <c r="E992" s="53"/>
      <c r="F992" s="53"/>
      <c r="G992" s="16"/>
      <c r="H992" s="16"/>
    </row>
    <row r="993" spans="1:8" ht="12.75">
      <c r="A993" s="53"/>
      <c r="B993" s="53"/>
      <c r="C993" s="53"/>
      <c r="D993" s="53"/>
      <c r="E993" s="53"/>
      <c r="F993" s="53"/>
      <c r="G993" s="16"/>
      <c r="H993" s="16"/>
    </row>
    <row r="994" spans="1:8" ht="12.75">
      <c r="A994" s="53"/>
      <c r="B994" s="53"/>
      <c r="C994" s="53"/>
      <c r="D994" s="53"/>
      <c r="E994" s="53"/>
      <c r="F994" s="53"/>
      <c r="G994" s="16"/>
      <c r="H994" s="16"/>
    </row>
    <row r="995" spans="1:8" ht="12.75">
      <c r="A995" s="53"/>
      <c r="B995" s="53"/>
      <c r="C995" s="53"/>
      <c r="D995" s="53"/>
      <c r="E995" s="53"/>
      <c r="F995" s="53"/>
      <c r="G995" s="16"/>
      <c r="H995" s="16"/>
    </row>
    <row r="996" spans="1:8" ht="12.75">
      <c r="A996" s="53"/>
      <c r="B996" s="53"/>
      <c r="C996" s="53"/>
      <c r="D996" s="53"/>
      <c r="E996" s="53"/>
      <c r="F996" s="53"/>
      <c r="G996" s="16"/>
      <c r="H996" s="16"/>
    </row>
    <row r="997" spans="1:8" ht="12.75">
      <c r="A997" s="53"/>
      <c r="B997" s="53"/>
      <c r="C997" s="53"/>
      <c r="D997" s="53"/>
      <c r="E997" s="53"/>
      <c r="F997" s="53"/>
      <c r="G997" s="16"/>
      <c r="H997" s="16"/>
    </row>
    <row r="998" spans="1:8" ht="12.75">
      <c r="A998" s="53"/>
      <c r="B998" s="53"/>
      <c r="C998" s="53"/>
      <c r="D998" s="53"/>
      <c r="E998" s="53"/>
      <c r="F998" s="53"/>
      <c r="G998" s="16"/>
      <c r="H998" s="16"/>
    </row>
    <row r="999" spans="1:8" ht="12.75">
      <c r="A999" s="53"/>
      <c r="B999" s="53"/>
      <c r="C999" s="53"/>
      <c r="D999" s="53"/>
      <c r="E999" s="53"/>
      <c r="F999" s="53"/>
      <c r="G999" s="16"/>
      <c r="H999" s="16"/>
    </row>
    <row r="1000" spans="1:8" ht="12.75">
      <c r="A1000" s="53"/>
      <c r="B1000" s="53"/>
      <c r="C1000" s="53"/>
      <c r="D1000" s="53"/>
      <c r="E1000" s="53"/>
      <c r="F1000" s="53"/>
      <c r="G1000" s="16"/>
      <c r="H1000" s="16"/>
    </row>
    <row r="1001" spans="1:8" ht="12.75">
      <c r="A1001" s="53"/>
      <c r="B1001" s="53"/>
      <c r="C1001" s="53"/>
      <c r="D1001" s="53"/>
      <c r="E1001" s="53"/>
      <c r="F1001" s="53"/>
      <c r="G1001" s="16"/>
      <c r="H1001" s="16"/>
    </row>
    <row r="1002" spans="1:8" ht="12.75">
      <c r="A1002" s="53"/>
      <c r="B1002" s="53"/>
      <c r="C1002" s="53"/>
      <c r="D1002" s="53"/>
      <c r="E1002" s="53"/>
      <c r="F1002" s="53"/>
      <c r="G1002" s="16"/>
      <c r="H1002" s="16"/>
    </row>
    <row r="1003" spans="1:8" ht="12.75">
      <c r="A1003" s="53"/>
      <c r="B1003" s="53"/>
      <c r="C1003" s="53"/>
      <c r="D1003" s="53"/>
      <c r="E1003" s="53"/>
      <c r="F1003" s="53"/>
      <c r="G1003" s="16"/>
      <c r="H1003" s="16"/>
    </row>
    <row r="1004" spans="1:8" ht="12.75">
      <c r="A1004" s="53"/>
      <c r="B1004" s="53"/>
      <c r="C1004" s="53"/>
      <c r="D1004" s="53"/>
      <c r="E1004" s="53"/>
      <c r="F1004" s="53"/>
      <c r="G1004" s="16"/>
      <c r="H1004" s="16"/>
    </row>
    <row r="1005" spans="1:8" ht="12.75">
      <c r="A1005" s="53"/>
      <c r="B1005" s="53"/>
      <c r="C1005" s="53"/>
      <c r="D1005" s="53"/>
      <c r="E1005" s="53"/>
      <c r="F1005" s="53"/>
      <c r="G1005" s="16"/>
      <c r="H1005" s="16"/>
    </row>
    <row r="1006" spans="1:8" ht="12.75">
      <c r="A1006" s="53"/>
      <c r="B1006" s="53"/>
      <c r="C1006" s="53"/>
      <c r="D1006" s="53"/>
      <c r="E1006" s="53"/>
      <c r="F1006" s="53"/>
      <c r="G1006" s="16"/>
      <c r="H1006" s="16"/>
    </row>
    <row r="1007" spans="1:8" ht="12.75">
      <c r="A1007" s="53"/>
      <c r="B1007" s="53"/>
      <c r="C1007" s="53"/>
      <c r="D1007" s="53"/>
      <c r="E1007" s="53"/>
      <c r="F1007" s="53"/>
      <c r="G1007" s="16"/>
      <c r="H1007" s="16"/>
    </row>
    <row r="1008" spans="1:8" ht="12.75">
      <c r="A1008" s="53"/>
      <c r="B1008" s="53"/>
      <c r="C1008" s="53"/>
      <c r="D1008" s="53"/>
      <c r="E1008" s="53"/>
      <c r="F1008" s="53"/>
      <c r="G1008" s="16"/>
      <c r="H1008" s="16"/>
    </row>
    <row r="1009" spans="1:8" ht="12.75">
      <c r="A1009" s="53"/>
      <c r="B1009" s="53"/>
      <c r="C1009" s="53"/>
      <c r="D1009" s="53"/>
      <c r="E1009" s="53"/>
      <c r="F1009" s="53"/>
      <c r="G1009" s="16"/>
      <c r="H1009" s="16"/>
    </row>
    <row r="1010" spans="1:8" ht="12.75">
      <c r="A1010" s="53"/>
      <c r="B1010" s="53"/>
      <c r="C1010" s="53"/>
      <c r="D1010" s="53"/>
      <c r="E1010" s="53"/>
      <c r="F1010" s="53"/>
      <c r="G1010" s="16"/>
      <c r="H1010" s="16"/>
    </row>
    <row r="1011" spans="1:8" ht="12.75">
      <c r="A1011" s="53"/>
      <c r="B1011" s="53"/>
      <c r="C1011" s="53"/>
      <c r="D1011" s="53"/>
      <c r="E1011" s="53"/>
      <c r="F1011" s="53"/>
      <c r="G1011" s="16"/>
      <c r="H1011" s="16"/>
    </row>
    <row r="1012" spans="1:8" ht="12.75">
      <c r="A1012" s="53"/>
      <c r="B1012" s="53"/>
      <c r="C1012" s="53"/>
      <c r="D1012" s="53"/>
      <c r="E1012" s="53"/>
      <c r="F1012" s="53"/>
      <c r="G1012" s="16"/>
      <c r="H1012" s="16"/>
    </row>
    <row r="1013" spans="1:8" ht="12.75">
      <c r="A1013" s="53"/>
      <c r="B1013" s="53"/>
      <c r="C1013" s="53"/>
      <c r="D1013" s="53"/>
      <c r="E1013" s="53"/>
      <c r="F1013" s="53"/>
      <c r="G1013" s="16"/>
      <c r="H1013" s="16"/>
    </row>
    <row r="1014" spans="1:8" ht="12.75">
      <c r="A1014" s="53"/>
      <c r="B1014" s="53"/>
      <c r="C1014" s="53"/>
      <c r="D1014" s="53"/>
      <c r="E1014" s="53"/>
      <c r="F1014" s="53"/>
      <c r="G1014" s="16"/>
      <c r="H1014" s="16"/>
    </row>
    <row r="1015" spans="1:8" ht="12.75">
      <c r="A1015" s="53"/>
      <c r="B1015" s="53"/>
      <c r="C1015" s="53"/>
      <c r="D1015" s="53"/>
      <c r="E1015" s="53"/>
      <c r="F1015" s="53"/>
      <c r="G1015" s="16"/>
      <c r="H1015" s="16"/>
    </row>
    <row r="1016" spans="1:8" ht="12.75">
      <c r="A1016" s="53"/>
      <c r="B1016" s="53"/>
      <c r="C1016" s="53"/>
      <c r="D1016" s="53"/>
      <c r="E1016" s="53"/>
      <c r="F1016" s="53"/>
      <c r="G1016" s="16"/>
      <c r="H1016" s="16"/>
    </row>
    <row r="1017" spans="1:8" ht="12.75">
      <c r="A1017" s="53"/>
      <c r="B1017" s="53"/>
      <c r="C1017" s="53"/>
      <c r="D1017" s="53"/>
      <c r="E1017" s="53"/>
      <c r="F1017" s="53"/>
      <c r="G1017" s="16"/>
      <c r="H1017" s="16"/>
    </row>
    <row r="1018" spans="1:8" ht="12.75">
      <c r="A1018" s="53"/>
      <c r="B1018" s="53"/>
      <c r="C1018" s="53"/>
      <c r="D1018" s="53"/>
      <c r="E1018" s="53"/>
      <c r="F1018" s="53"/>
      <c r="G1018" s="16"/>
      <c r="H1018" s="16"/>
    </row>
    <row r="1019" spans="1:8" ht="12.75">
      <c r="A1019" s="53"/>
      <c r="B1019" s="53"/>
      <c r="C1019" s="53"/>
      <c r="D1019" s="53"/>
      <c r="E1019" s="53"/>
      <c r="F1019" s="53"/>
      <c r="G1019" s="16"/>
      <c r="H1019" s="16"/>
    </row>
    <row r="1020" spans="1:8" ht="12.75">
      <c r="A1020" s="53"/>
      <c r="B1020" s="53"/>
      <c r="C1020" s="53"/>
      <c r="D1020" s="53"/>
      <c r="E1020" s="53"/>
      <c r="F1020" s="53"/>
      <c r="G1020" s="16"/>
      <c r="H1020" s="16"/>
    </row>
    <row r="1021" spans="1:8" ht="12.75">
      <c r="A1021" s="53"/>
      <c r="B1021" s="53"/>
      <c r="C1021" s="53"/>
      <c r="D1021" s="53"/>
      <c r="E1021" s="53"/>
      <c r="F1021" s="53"/>
      <c r="G1021" s="16"/>
      <c r="H1021" s="16"/>
    </row>
    <row r="1022" spans="1:8" ht="12.75">
      <c r="A1022" s="53"/>
      <c r="B1022" s="53"/>
      <c r="C1022" s="53"/>
      <c r="D1022" s="53"/>
      <c r="E1022" s="53"/>
      <c r="F1022" s="53"/>
      <c r="G1022" s="16"/>
      <c r="H1022" s="16"/>
    </row>
    <row r="1023" spans="1:8" ht="12.75">
      <c r="A1023" s="53"/>
      <c r="B1023" s="53"/>
      <c r="C1023" s="53"/>
      <c r="D1023" s="53"/>
      <c r="E1023" s="53"/>
      <c r="F1023" s="53"/>
      <c r="G1023" s="16"/>
      <c r="H1023" s="16"/>
    </row>
    <row r="1024" spans="1:8" ht="12.75">
      <c r="A1024" s="53"/>
      <c r="B1024" s="53"/>
      <c r="C1024" s="53"/>
      <c r="D1024" s="53"/>
      <c r="E1024" s="53"/>
      <c r="F1024" s="53"/>
      <c r="G1024" s="16"/>
      <c r="H1024" s="16"/>
    </row>
    <row r="1025" spans="1:8" ht="12.75">
      <c r="A1025" s="53"/>
      <c r="B1025" s="53"/>
      <c r="C1025" s="53"/>
      <c r="D1025" s="53"/>
      <c r="E1025" s="53"/>
      <c r="F1025" s="53"/>
      <c r="G1025" s="16"/>
      <c r="H1025" s="16"/>
    </row>
    <row r="1026" spans="1:8" ht="12.75">
      <c r="A1026" s="53"/>
      <c r="B1026" s="53"/>
      <c r="C1026" s="53"/>
      <c r="D1026" s="53"/>
      <c r="E1026" s="53"/>
      <c r="F1026" s="53"/>
      <c r="G1026" s="16"/>
      <c r="H1026" s="16"/>
    </row>
    <row r="1027" spans="1:8" ht="12.75">
      <c r="A1027" s="53"/>
      <c r="B1027" s="53"/>
      <c r="C1027" s="53"/>
      <c r="D1027" s="53"/>
      <c r="E1027" s="53"/>
      <c r="F1027" s="53"/>
      <c r="G1027" s="16"/>
      <c r="H1027" s="16"/>
    </row>
    <row r="1028" spans="1:8" ht="12.75">
      <c r="A1028" s="53"/>
      <c r="B1028" s="53"/>
      <c r="C1028" s="53"/>
      <c r="D1028" s="53"/>
      <c r="E1028" s="53"/>
      <c r="F1028" s="53"/>
      <c r="G1028" s="16"/>
      <c r="H1028" s="16"/>
    </row>
    <row r="1029" spans="1:8" ht="12.75">
      <c r="A1029" s="53"/>
      <c r="B1029" s="53"/>
      <c r="C1029" s="53"/>
      <c r="D1029" s="53"/>
      <c r="E1029" s="53"/>
      <c r="F1029" s="53"/>
      <c r="G1029" s="16"/>
      <c r="H1029" s="16"/>
    </row>
    <row r="1030" spans="1:8" ht="12.75">
      <c r="A1030" s="53"/>
      <c r="B1030" s="53"/>
      <c r="C1030" s="53"/>
      <c r="D1030" s="53"/>
      <c r="E1030" s="53"/>
      <c r="F1030" s="53"/>
      <c r="G1030" s="16"/>
      <c r="H1030" s="16"/>
    </row>
    <row r="1031" spans="1:8" ht="12.75">
      <c r="A1031" s="53"/>
      <c r="B1031" s="53"/>
      <c r="C1031" s="53"/>
      <c r="D1031" s="53"/>
      <c r="E1031" s="53"/>
      <c r="F1031" s="53"/>
      <c r="G1031" s="16"/>
      <c r="H1031" s="16"/>
    </row>
    <row r="1032" spans="1:8" ht="12.75">
      <c r="A1032" s="53"/>
      <c r="B1032" s="53"/>
      <c r="C1032" s="53"/>
      <c r="D1032" s="53"/>
      <c r="E1032" s="53"/>
      <c r="F1032" s="53"/>
      <c r="G1032" s="16"/>
      <c r="H1032" s="16"/>
    </row>
    <row r="1033" spans="1:8" ht="12.75">
      <c r="A1033" s="53"/>
      <c r="B1033" s="53"/>
      <c r="C1033" s="53"/>
      <c r="D1033" s="53"/>
      <c r="E1033" s="53"/>
      <c r="F1033" s="53"/>
      <c r="G1033" s="16"/>
      <c r="H1033" s="16"/>
    </row>
    <row r="1034" spans="1:8" ht="12.75">
      <c r="A1034" s="53"/>
      <c r="B1034" s="53"/>
      <c r="C1034" s="53"/>
      <c r="D1034" s="53"/>
      <c r="E1034" s="53"/>
      <c r="F1034" s="53"/>
      <c r="G1034" s="16"/>
      <c r="H1034" s="16"/>
    </row>
    <row r="1035" spans="1:8" ht="12.75">
      <c r="A1035" s="53"/>
      <c r="B1035" s="53"/>
      <c r="C1035" s="53"/>
      <c r="D1035" s="53"/>
      <c r="E1035" s="53"/>
      <c r="F1035" s="53"/>
      <c r="G1035" s="16"/>
      <c r="H1035" s="16"/>
    </row>
    <row r="1036" spans="1:8" ht="12.75">
      <c r="A1036" s="53"/>
      <c r="B1036" s="53"/>
      <c r="C1036" s="53"/>
      <c r="D1036" s="53"/>
      <c r="E1036" s="53"/>
      <c r="F1036" s="53"/>
      <c r="G1036" s="16"/>
      <c r="H1036" s="16"/>
    </row>
    <row r="1037" spans="1:6" ht="15.75">
      <c r="A1037" s="7"/>
      <c r="B1037" s="7"/>
      <c r="C1037" s="7"/>
      <c r="D1037" s="7"/>
      <c r="E1037" s="7"/>
      <c r="F1037" s="7"/>
    </row>
    <row r="1038" spans="1:6" ht="15.75">
      <c r="A1038" s="7"/>
      <c r="B1038" s="7"/>
      <c r="C1038" s="7"/>
      <c r="D1038" s="7"/>
      <c r="E1038" s="7"/>
      <c r="F1038" s="7"/>
    </row>
    <row r="1039" spans="1:6" ht="15.75">
      <c r="A1039" s="7"/>
      <c r="B1039" s="7"/>
      <c r="C1039" s="7"/>
      <c r="D1039" s="7"/>
      <c r="E1039" s="7"/>
      <c r="F1039" s="7"/>
    </row>
    <row r="1040" spans="1:6" ht="15.75">
      <c r="A1040" s="7"/>
      <c r="B1040" s="7"/>
      <c r="C1040" s="7"/>
      <c r="D1040" s="7"/>
      <c r="E1040" s="7"/>
      <c r="F1040" s="7"/>
    </row>
    <row r="1041" spans="1:6" ht="15.75">
      <c r="A1041" s="7"/>
      <c r="B1041" s="7"/>
      <c r="C1041" s="7"/>
      <c r="D1041" s="7"/>
      <c r="E1041" s="7"/>
      <c r="F1041" s="7"/>
    </row>
    <row r="1042" spans="1:6" ht="15.75">
      <c r="A1042" s="7"/>
      <c r="B1042" s="7"/>
      <c r="C1042" s="7"/>
      <c r="D1042" s="7"/>
      <c r="E1042" s="7"/>
      <c r="F1042" s="7"/>
    </row>
    <row r="1043" spans="1:6" ht="15.75">
      <c r="A1043" s="7"/>
      <c r="B1043" s="7"/>
      <c r="C1043" s="7"/>
      <c r="D1043" s="7"/>
      <c r="E1043" s="7"/>
      <c r="F1043" s="7"/>
    </row>
    <row r="1044" spans="1:6" ht="15.75">
      <c r="A1044" s="7"/>
      <c r="B1044" s="7"/>
      <c r="C1044" s="7"/>
      <c r="D1044" s="7"/>
      <c r="E1044" s="7"/>
      <c r="F1044" s="7"/>
    </row>
    <row r="1045" spans="1:6" ht="15.75">
      <c r="A1045" s="7"/>
      <c r="B1045" s="7"/>
      <c r="C1045" s="7"/>
      <c r="D1045" s="7"/>
      <c r="E1045" s="7"/>
      <c r="F1045" s="7"/>
    </row>
    <row r="1046" spans="1:6" ht="15.75">
      <c r="A1046" s="7"/>
      <c r="B1046" s="7"/>
      <c r="C1046" s="7"/>
      <c r="D1046" s="7"/>
      <c r="E1046" s="7"/>
      <c r="F1046" s="7"/>
    </row>
    <row r="1047" spans="1:6" ht="15.75">
      <c r="A1047" s="7"/>
      <c r="B1047" s="7"/>
      <c r="C1047" s="7"/>
      <c r="D1047" s="7"/>
      <c r="E1047" s="7"/>
      <c r="F1047" s="7"/>
    </row>
    <row r="1048" spans="1:6" ht="15.75">
      <c r="A1048" s="7"/>
      <c r="B1048" s="7"/>
      <c r="C1048" s="7"/>
      <c r="D1048" s="7"/>
      <c r="E1048" s="7"/>
      <c r="F1048" s="7"/>
    </row>
    <row r="1049" spans="1:6" ht="15.75">
      <c r="A1049" s="7"/>
      <c r="B1049" s="7"/>
      <c r="C1049" s="7"/>
      <c r="D1049" s="7"/>
      <c r="E1049" s="7"/>
      <c r="F1049" s="7"/>
    </row>
    <row r="1050" spans="1:6" ht="15.75">
      <c r="A1050" s="7"/>
      <c r="B1050" s="7"/>
      <c r="C1050" s="7"/>
      <c r="D1050" s="7"/>
      <c r="E1050" s="7"/>
      <c r="F1050" s="7"/>
    </row>
    <row r="1051" spans="1:6" ht="15.75">
      <c r="A1051" s="7"/>
      <c r="B1051" s="7"/>
      <c r="C1051" s="7"/>
      <c r="D1051" s="7"/>
      <c r="E1051" s="7"/>
      <c r="F1051" s="7"/>
    </row>
    <row r="1052" spans="1:6" ht="15.75">
      <c r="A1052" s="7"/>
      <c r="B1052" s="7"/>
      <c r="C1052" s="7"/>
      <c r="D1052" s="7"/>
      <c r="E1052" s="7"/>
      <c r="F1052" s="7"/>
    </row>
    <row r="1053" spans="1:6" ht="15.75">
      <c r="A1053" s="7"/>
      <c r="B1053" s="7"/>
      <c r="C1053" s="7"/>
      <c r="D1053" s="7"/>
      <c r="E1053" s="7"/>
      <c r="F1053" s="7"/>
    </row>
    <row r="1054" spans="1:6" ht="15.75">
      <c r="A1054" s="7"/>
      <c r="B1054" s="7"/>
      <c r="C1054" s="7"/>
      <c r="D1054" s="7"/>
      <c r="E1054" s="7"/>
      <c r="F1054" s="7"/>
    </row>
    <row r="1055" spans="1:6" ht="15.75">
      <c r="A1055" s="7"/>
      <c r="B1055" s="7"/>
      <c r="C1055" s="7"/>
      <c r="D1055" s="7"/>
      <c r="E1055" s="7"/>
      <c r="F1055" s="7"/>
    </row>
    <row r="1056" spans="1:6" ht="15.75">
      <c r="A1056" s="7"/>
      <c r="B1056" s="7"/>
      <c r="C1056" s="7"/>
      <c r="D1056" s="7"/>
      <c r="E1056" s="7"/>
      <c r="F1056" s="7"/>
    </row>
    <row r="1057" spans="1:6" ht="15.75">
      <c r="A1057" s="7"/>
      <c r="B1057" s="7"/>
      <c r="C1057" s="7"/>
      <c r="D1057" s="7"/>
      <c r="E1057" s="7"/>
      <c r="F1057" s="7"/>
    </row>
    <row r="1058" spans="1:6" ht="15.75">
      <c r="A1058" s="7"/>
      <c r="B1058" s="7"/>
      <c r="C1058" s="7"/>
      <c r="D1058" s="7"/>
      <c r="E1058" s="7"/>
      <c r="F1058" s="7"/>
    </row>
    <row r="1059" spans="1:6" ht="15.75">
      <c r="A1059" s="7"/>
      <c r="B1059" s="7"/>
      <c r="C1059" s="7"/>
      <c r="D1059" s="7"/>
      <c r="E1059" s="7"/>
      <c r="F1059" s="7"/>
    </row>
    <row r="1060" spans="1:6" ht="15.75">
      <c r="A1060" s="7"/>
      <c r="B1060" s="7"/>
      <c r="C1060" s="7"/>
      <c r="D1060" s="7"/>
      <c r="E1060" s="7"/>
      <c r="F1060" s="7"/>
    </row>
    <row r="1061" spans="1:6" ht="15.75">
      <c r="A1061" s="7"/>
      <c r="B1061" s="7"/>
      <c r="C1061" s="7"/>
      <c r="D1061" s="7"/>
      <c r="E1061" s="7"/>
      <c r="F1061" s="7"/>
    </row>
    <row r="1062" spans="1:6" ht="15.75">
      <c r="A1062" s="7"/>
      <c r="B1062" s="7"/>
      <c r="C1062" s="7"/>
      <c r="D1062" s="7"/>
      <c r="E1062" s="7"/>
      <c r="F1062" s="7"/>
    </row>
    <row r="1063" spans="1:6" ht="15.75">
      <c r="A1063" s="7"/>
      <c r="B1063" s="7"/>
      <c r="C1063" s="7"/>
      <c r="D1063" s="7"/>
      <c r="E1063" s="7"/>
      <c r="F1063" s="7"/>
    </row>
    <row r="1064" spans="1:6" ht="15.75">
      <c r="A1064" s="7"/>
      <c r="B1064" s="7"/>
      <c r="C1064" s="7"/>
      <c r="D1064" s="7"/>
      <c r="E1064" s="7"/>
      <c r="F1064" s="7"/>
    </row>
    <row r="1065" spans="1:6" ht="15.75">
      <c r="A1065" s="7"/>
      <c r="B1065" s="7"/>
      <c r="C1065" s="7"/>
      <c r="D1065" s="7"/>
      <c r="E1065" s="7"/>
      <c r="F1065" s="7"/>
    </row>
    <row r="1066" spans="1:6" ht="15.75">
      <c r="A1066" s="7"/>
      <c r="B1066" s="7"/>
      <c r="C1066" s="7"/>
      <c r="D1066" s="7"/>
      <c r="E1066" s="7"/>
      <c r="F1066" s="7"/>
    </row>
    <row r="1067" spans="1:6" ht="15.75">
      <c r="A1067" s="7"/>
      <c r="B1067" s="7"/>
      <c r="C1067" s="7"/>
      <c r="D1067" s="7"/>
      <c r="E1067" s="7"/>
      <c r="F1067" s="7"/>
    </row>
    <row r="1068" spans="1:6" ht="15.75">
      <c r="A1068" s="7"/>
      <c r="B1068" s="7"/>
      <c r="C1068" s="7"/>
      <c r="D1068" s="7"/>
      <c r="E1068" s="7"/>
      <c r="F1068" s="7"/>
    </row>
    <row r="1069" spans="1:6" ht="15.75">
      <c r="A1069" s="7"/>
      <c r="B1069" s="7"/>
      <c r="C1069" s="7"/>
      <c r="D1069" s="7"/>
      <c r="E1069" s="7"/>
      <c r="F1069" s="7"/>
    </row>
    <row r="1070" spans="1:6" ht="15.75">
      <c r="A1070" s="7"/>
      <c r="B1070" s="7"/>
      <c r="C1070" s="7"/>
      <c r="D1070" s="7"/>
      <c r="E1070" s="7"/>
      <c r="F1070" s="7"/>
    </row>
    <row r="1071" spans="1:6" ht="15.75">
      <c r="A1071" s="7"/>
      <c r="B1071" s="7"/>
      <c r="C1071" s="7"/>
      <c r="D1071" s="7"/>
      <c r="E1071" s="7"/>
      <c r="F1071" s="7"/>
    </row>
    <row r="1072" spans="1:6" ht="15.75">
      <c r="A1072" s="7"/>
      <c r="B1072" s="7"/>
      <c r="C1072" s="7"/>
      <c r="D1072" s="7"/>
      <c r="E1072" s="7"/>
      <c r="F1072" s="7"/>
    </row>
    <row r="1073" spans="1:6" ht="15.75">
      <c r="A1073" s="7"/>
      <c r="B1073" s="7"/>
      <c r="C1073" s="7"/>
      <c r="D1073" s="7"/>
      <c r="E1073" s="7"/>
      <c r="F1073" s="7"/>
    </row>
    <row r="1074" spans="1:6" ht="15.75">
      <c r="A1074" s="7"/>
      <c r="B1074" s="7"/>
      <c r="C1074" s="7"/>
      <c r="D1074" s="7"/>
      <c r="E1074" s="7"/>
      <c r="F1074" s="7"/>
    </row>
    <row r="1075" spans="1:6" ht="15.75">
      <c r="A1075" s="7"/>
      <c r="B1075" s="7"/>
      <c r="C1075" s="7"/>
      <c r="D1075" s="7"/>
      <c r="E1075" s="7"/>
      <c r="F1075" s="7"/>
    </row>
    <row r="1076" spans="1:6" ht="15.75">
      <c r="A1076" s="7"/>
      <c r="B1076" s="7"/>
      <c r="C1076" s="7"/>
      <c r="D1076" s="7"/>
      <c r="E1076" s="7"/>
      <c r="F1076" s="7"/>
    </row>
    <row r="1077" spans="1:6" ht="15.75">
      <c r="A1077" s="7"/>
      <c r="B1077" s="7"/>
      <c r="C1077" s="7"/>
      <c r="D1077" s="7"/>
      <c r="E1077" s="7"/>
      <c r="F1077" s="7"/>
    </row>
    <row r="1078" spans="1:6" ht="15.75">
      <c r="A1078" s="7"/>
      <c r="B1078" s="7"/>
      <c r="C1078" s="7"/>
      <c r="D1078" s="7"/>
      <c r="E1078" s="7"/>
      <c r="F1078" s="7"/>
    </row>
    <row r="1079" spans="1:6" ht="15.75">
      <c r="A1079" s="7"/>
      <c r="B1079" s="7"/>
      <c r="C1079" s="7"/>
      <c r="D1079" s="7"/>
      <c r="E1079" s="7"/>
      <c r="F1079" s="7"/>
    </row>
    <row r="1080" spans="1:6" ht="15.75">
      <c r="A1080" s="7"/>
      <c r="B1080" s="7"/>
      <c r="C1080" s="7"/>
      <c r="D1080" s="7"/>
      <c r="E1080" s="7"/>
      <c r="F1080" s="7"/>
    </row>
    <row r="1081" spans="1:6" ht="15.75">
      <c r="A1081" s="7"/>
      <c r="B1081" s="7"/>
      <c r="C1081" s="7"/>
      <c r="D1081" s="7"/>
      <c r="E1081" s="7"/>
      <c r="F1081" s="7"/>
    </row>
    <row r="1082" spans="1:6" ht="15.75">
      <c r="A1082" s="7"/>
      <c r="B1082" s="7"/>
      <c r="C1082" s="7"/>
      <c r="D1082" s="7"/>
      <c r="E1082" s="7"/>
      <c r="F1082" s="7"/>
    </row>
    <row r="1083" spans="1:6" ht="15.75">
      <c r="A1083" s="7"/>
      <c r="B1083" s="7"/>
      <c r="C1083" s="7"/>
      <c r="D1083" s="7"/>
      <c r="E1083" s="7"/>
      <c r="F1083" s="7"/>
    </row>
    <row r="1084" spans="1:6" ht="15.75">
      <c r="A1084" s="7"/>
      <c r="B1084" s="7"/>
      <c r="C1084" s="7"/>
      <c r="D1084" s="7"/>
      <c r="E1084" s="7"/>
      <c r="F1084" s="7"/>
    </row>
    <row r="1085" spans="1:6" ht="15.75">
      <c r="A1085" s="7"/>
      <c r="B1085" s="7"/>
      <c r="C1085" s="7"/>
      <c r="D1085" s="7"/>
      <c r="E1085" s="7"/>
      <c r="F1085" s="7"/>
    </row>
    <row r="1086" spans="1:6" ht="15.75">
      <c r="A1086" s="7"/>
      <c r="B1086" s="7"/>
      <c r="C1086" s="7"/>
      <c r="D1086" s="7"/>
      <c r="E1086" s="7"/>
      <c r="F1086" s="7"/>
    </row>
    <row r="1087" spans="1:6" ht="15.75">
      <c r="A1087" s="7"/>
      <c r="B1087" s="7"/>
      <c r="C1087" s="7"/>
      <c r="D1087" s="7"/>
      <c r="E1087" s="7"/>
      <c r="F1087" s="7"/>
    </row>
    <row r="1088" spans="1:6" ht="15.75">
      <c r="A1088" s="7"/>
      <c r="B1088" s="7"/>
      <c r="C1088" s="7"/>
      <c r="D1088" s="7"/>
      <c r="E1088" s="7"/>
      <c r="F1088" s="7"/>
    </row>
    <row r="1089" spans="1:6" ht="15.75">
      <c r="A1089" s="7"/>
      <c r="B1089" s="7"/>
      <c r="C1089" s="7"/>
      <c r="D1089" s="7"/>
      <c r="E1089" s="7"/>
      <c r="F1089" s="7"/>
    </row>
    <row r="1090" spans="1:6" ht="15.75">
      <c r="A1090" s="7"/>
      <c r="B1090" s="7"/>
      <c r="C1090" s="7"/>
      <c r="D1090" s="7"/>
      <c r="E1090" s="7"/>
      <c r="F1090" s="7"/>
    </row>
    <row r="1091" spans="1:6" ht="15.75">
      <c r="A1091" s="7"/>
      <c r="B1091" s="7"/>
      <c r="C1091" s="7"/>
      <c r="D1091" s="7"/>
      <c r="E1091" s="7"/>
      <c r="F1091" s="7"/>
    </row>
    <row r="1092" spans="1:6" ht="15.75">
      <c r="A1092" s="7"/>
      <c r="B1092" s="7"/>
      <c r="C1092" s="7"/>
      <c r="D1092" s="7"/>
      <c r="E1092" s="7"/>
      <c r="F1092" s="7"/>
    </row>
    <row r="1093" spans="1:6" ht="15.75">
      <c r="A1093" s="7"/>
      <c r="B1093" s="7"/>
      <c r="C1093" s="7"/>
      <c r="D1093" s="7"/>
      <c r="E1093" s="7"/>
      <c r="F1093" s="7"/>
    </row>
    <row r="1094" spans="1:6" ht="15.75">
      <c r="A1094" s="7"/>
      <c r="B1094" s="7"/>
      <c r="C1094" s="7"/>
      <c r="D1094" s="7"/>
      <c r="E1094" s="7"/>
      <c r="F1094" s="7"/>
    </row>
    <row r="1095" spans="1:6" ht="15.75">
      <c r="A1095" s="7"/>
      <c r="B1095" s="7"/>
      <c r="C1095" s="7"/>
      <c r="D1095" s="7"/>
      <c r="E1095" s="7"/>
      <c r="F1095" s="7"/>
    </row>
    <row r="1096" spans="1:6" ht="15.75">
      <c r="A1096" s="7"/>
      <c r="B1096" s="7"/>
      <c r="C1096" s="7"/>
      <c r="D1096" s="7"/>
      <c r="E1096" s="7"/>
      <c r="F1096" s="7"/>
    </row>
    <row r="1097" spans="1:6" ht="15.75">
      <c r="A1097" s="7"/>
      <c r="B1097" s="7"/>
      <c r="C1097" s="7"/>
      <c r="D1097" s="7"/>
      <c r="E1097" s="7"/>
      <c r="F1097" s="7"/>
    </row>
    <row r="1098" spans="1:6" ht="15.75">
      <c r="A1098" s="7"/>
      <c r="B1098" s="7"/>
      <c r="C1098" s="7"/>
      <c r="D1098" s="7"/>
      <c r="E1098" s="7"/>
      <c r="F1098" s="7"/>
    </row>
    <row r="1099" spans="1:6" ht="15.75">
      <c r="A1099" s="7"/>
      <c r="B1099" s="7"/>
      <c r="C1099" s="7"/>
      <c r="D1099" s="7"/>
      <c r="E1099" s="7"/>
      <c r="F1099" s="7"/>
    </row>
    <row r="1100" spans="1:6" ht="15.75">
      <c r="A1100" s="7"/>
      <c r="B1100" s="7"/>
      <c r="C1100" s="7"/>
      <c r="D1100" s="7"/>
      <c r="E1100" s="7"/>
      <c r="F1100" s="7"/>
    </row>
    <row r="1101" spans="1:6" ht="15.75">
      <c r="A1101" s="7"/>
      <c r="B1101" s="7"/>
      <c r="C1101" s="7"/>
      <c r="D1101" s="7"/>
      <c r="E1101" s="7"/>
      <c r="F1101" s="7"/>
    </row>
    <row r="1102" spans="1:6" ht="15.75">
      <c r="A1102" s="7"/>
      <c r="B1102" s="7"/>
      <c r="C1102" s="7"/>
      <c r="D1102" s="7"/>
      <c r="E1102" s="7"/>
      <c r="F1102" s="7"/>
    </row>
    <row r="1103" spans="1:6" ht="15.75">
      <c r="A1103" s="7"/>
      <c r="B1103" s="7"/>
      <c r="C1103" s="7"/>
      <c r="D1103" s="7"/>
      <c r="E1103" s="7"/>
      <c r="F1103" s="7"/>
    </row>
    <row r="1104" spans="1:6" ht="15.75">
      <c r="A1104" s="7"/>
      <c r="B1104" s="7"/>
      <c r="C1104" s="7"/>
      <c r="D1104" s="7"/>
      <c r="E1104" s="7"/>
      <c r="F1104" s="7"/>
    </row>
    <row r="1105" spans="1:6" ht="15.75">
      <c r="A1105" s="7"/>
      <c r="B1105" s="7"/>
      <c r="C1105" s="7"/>
      <c r="D1105" s="7"/>
      <c r="E1105" s="7"/>
      <c r="F1105" s="7"/>
    </row>
    <row r="1106" spans="1:6" ht="15.75">
      <c r="A1106" s="7"/>
      <c r="B1106" s="7"/>
      <c r="C1106" s="7"/>
      <c r="D1106" s="7"/>
      <c r="E1106" s="7"/>
      <c r="F1106" s="7"/>
    </row>
    <row r="1107" spans="1:6" ht="15.75">
      <c r="A1107" s="7"/>
      <c r="B1107" s="7"/>
      <c r="C1107" s="7"/>
      <c r="D1107" s="7"/>
      <c r="E1107" s="7"/>
      <c r="F1107" s="7"/>
    </row>
    <row r="1108" spans="1:6" ht="15.75">
      <c r="A1108" s="7"/>
      <c r="B1108" s="7"/>
      <c r="C1108" s="7"/>
      <c r="D1108" s="7"/>
      <c r="E1108" s="7"/>
      <c r="F1108" s="7"/>
    </row>
    <row r="1109" spans="1:6" ht="15.75">
      <c r="A1109" s="7"/>
      <c r="B1109" s="7"/>
      <c r="C1109" s="7"/>
      <c r="D1109" s="7"/>
      <c r="E1109" s="7"/>
      <c r="F1109" s="7"/>
    </row>
    <row r="1110" spans="1:6" ht="15.75">
      <c r="A1110" s="7"/>
      <c r="B1110" s="7"/>
      <c r="C1110" s="7"/>
      <c r="D1110" s="7"/>
      <c r="E1110" s="7"/>
      <c r="F1110" s="7"/>
    </row>
    <row r="1111" spans="1:6" ht="15.75">
      <c r="A1111" s="7"/>
      <c r="B1111" s="7"/>
      <c r="C1111" s="7"/>
      <c r="D1111" s="7"/>
      <c r="E1111" s="7"/>
      <c r="F1111" s="7"/>
    </row>
    <row r="1112" spans="1:6" ht="15.75">
      <c r="A1112" s="7"/>
      <c r="B1112" s="7"/>
      <c r="C1112" s="7"/>
      <c r="D1112" s="7"/>
      <c r="E1112" s="7"/>
      <c r="F1112" s="7"/>
    </row>
    <row r="1113" spans="1:6" ht="15.75">
      <c r="A1113" s="7"/>
      <c r="B1113" s="7"/>
      <c r="C1113" s="7"/>
      <c r="D1113" s="7"/>
      <c r="E1113" s="7"/>
      <c r="F1113" s="7"/>
    </row>
    <row r="1114" spans="1:6" ht="15.75">
      <c r="A1114" s="7"/>
      <c r="B1114" s="7"/>
      <c r="C1114" s="7"/>
      <c r="D1114" s="7"/>
      <c r="E1114" s="7"/>
      <c r="F1114" s="7"/>
    </row>
    <row r="1115" spans="1:6" ht="15.75">
      <c r="A1115" s="7"/>
      <c r="B1115" s="7"/>
      <c r="C1115" s="7"/>
      <c r="D1115" s="7"/>
      <c r="E1115" s="7"/>
      <c r="F1115" s="7"/>
    </row>
    <row r="1116" spans="1:6" ht="15.75">
      <c r="A1116" s="7"/>
      <c r="B1116" s="7"/>
      <c r="C1116" s="7"/>
      <c r="D1116" s="7"/>
      <c r="E1116" s="7"/>
      <c r="F1116" s="7"/>
    </row>
    <row r="1117" spans="1:6" ht="15.75">
      <c r="A1117" s="7"/>
      <c r="B1117" s="7"/>
      <c r="C1117" s="7"/>
      <c r="D1117" s="7"/>
      <c r="E1117" s="7"/>
      <c r="F1117" s="7"/>
    </row>
    <row r="1118" spans="1:6" ht="15.75">
      <c r="A1118" s="7"/>
      <c r="B1118" s="7"/>
      <c r="C1118" s="7"/>
      <c r="D1118" s="7"/>
      <c r="E1118" s="7"/>
      <c r="F1118" s="7"/>
    </row>
    <row r="1119" spans="1:6" ht="15.75">
      <c r="A1119" s="7"/>
      <c r="B1119" s="7"/>
      <c r="C1119" s="7"/>
      <c r="D1119" s="7"/>
      <c r="E1119" s="7"/>
      <c r="F1119" s="7"/>
    </row>
    <row r="1120" spans="1:6" ht="15.75">
      <c r="A1120" s="7"/>
      <c r="B1120" s="7"/>
      <c r="C1120" s="7"/>
      <c r="D1120" s="7"/>
      <c r="E1120" s="7"/>
      <c r="F1120" s="7"/>
    </row>
    <row r="1121" spans="1:6" ht="15.75">
      <c r="A1121" s="7"/>
      <c r="B1121" s="7"/>
      <c r="C1121" s="7"/>
      <c r="D1121" s="7"/>
      <c r="E1121" s="7"/>
      <c r="F1121" s="7"/>
    </row>
    <row r="1122" spans="1:6" ht="15.75">
      <c r="A1122" s="7"/>
      <c r="B1122" s="7"/>
      <c r="C1122" s="7"/>
      <c r="D1122" s="7"/>
      <c r="E1122" s="7"/>
      <c r="F1122" s="7"/>
    </row>
    <row r="1123" spans="1:6" ht="15.75">
      <c r="A1123" s="7"/>
      <c r="B1123" s="7"/>
      <c r="C1123" s="7"/>
      <c r="D1123" s="7"/>
      <c r="E1123" s="7"/>
      <c r="F1123" s="7"/>
    </row>
    <row r="1124" spans="1:6" ht="15.75">
      <c r="A1124" s="7"/>
      <c r="B1124" s="7"/>
      <c r="C1124" s="7"/>
      <c r="D1124" s="7"/>
      <c r="E1124" s="7"/>
      <c r="F1124" s="7"/>
    </row>
    <row r="1125" spans="1:6" ht="15.75">
      <c r="A1125" s="7"/>
      <c r="B1125" s="7"/>
      <c r="C1125" s="7"/>
      <c r="D1125" s="7"/>
      <c r="E1125" s="7"/>
      <c r="F1125" s="7"/>
    </row>
    <row r="1126" spans="1:6" ht="15.75">
      <c r="A1126" s="7"/>
      <c r="B1126" s="7"/>
      <c r="C1126" s="7"/>
      <c r="D1126" s="7"/>
      <c r="E1126" s="7"/>
      <c r="F1126" s="7"/>
    </row>
    <row r="1127" spans="1:6" ht="15.75">
      <c r="A1127" s="7"/>
      <c r="B1127" s="7"/>
      <c r="C1127" s="7"/>
      <c r="D1127" s="7"/>
      <c r="E1127" s="7"/>
      <c r="F1127" s="7"/>
    </row>
    <row r="1128" spans="1:6" ht="15.75">
      <c r="A1128" s="7"/>
      <c r="B1128" s="7"/>
      <c r="C1128" s="7"/>
      <c r="D1128" s="7"/>
      <c r="E1128" s="7"/>
      <c r="F1128" s="7"/>
    </row>
    <row r="1129" spans="1:6" ht="15.75">
      <c r="A1129" s="7"/>
      <c r="B1129" s="7"/>
      <c r="C1129" s="7"/>
      <c r="D1129" s="7"/>
      <c r="E1129" s="7"/>
      <c r="F1129" s="7"/>
    </row>
    <row r="1130" spans="1:6" ht="15.75">
      <c r="A1130" s="7"/>
      <c r="B1130" s="7"/>
      <c r="C1130" s="7"/>
      <c r="D1130" s="7"/>
      <c r="E1130" s="7"/>
      <c r="F1130" s="7"/>
    </row>
    <row r="1131" spans="1:6" ht="15.75">
      <c r="A1131" s="7"/>
      <c r="B1131" s="7"/>
      <c r="C1131" s="7"/>
      <c r="D1131" s="7"/>
      <c r="E1131" s="7"/>
      <c r="F1131" s="7"/>
    </row>
    <row r="1132" spans="1:6" ht="15.75">
      <c r="A1132" s="7"/>
      <c r="B1132" s="7"/>
      <c r="C1132" s="7"/>
      <c r="D1132" s="7"/>
      <c r="E1132" s="7"/>
      <c r="F1132" s="7"/>
    </row>
    <row r="1133" spans="1:6" ht="15.75">
      <c r="A1133" s="7"/>
      <c r="B1133" s="7"/>
      <c r="C1133" s="7"/>
      <c r="D1133" s="7"/>
      <c r="E1133" s="7"/>
      <c r="F1133" s="7"/>
    </row>
    <row r="1134" spans="1:6" ht="15.75">
      <c r="A1134" s="7"/>
      <c r="B1134" s="7"/>
      <c r="C1134" s="7"/>
      <c r="D1134" s="7"/>
      <c r="E1134" s="7"/>
      <c r="F1134" s="7"/>
    </row>
    <row r="1135" spans="1:6" ht="15.75">
      <c r="A1135" s="7"/>
      <c r="B1135" s="7"/>
      <c r="C1135" s="7"/>
      <c r="D1135" s="7"/>
      <c r="E1135" s="7"/>
      <c r="F1135" s="7"/>
    </row>
    <row r="1136" spans="1:6" ht="15.75">
      <c r="A1136" s="7"/>
      <c r="B1136" s="7"/>
      <c r="C1136" s="7"/>
      <c r="D1136" s="7"/>
      <c r="E1136" s="7"/>
      <c r="F1136" s="7"/>
    </row>
    <row r="1137" spans="1:6" ht="15.75">
      <c r="A1137" s="7"/>
      <c r="B1137" s="7"/>
      <c r="C1137" s="7"/>
      <c r="D1137" s="7"/>
      <c r="E1137" s="7"/>
      <c r="F1137" s="7"/>
    </row>
    <row r="1138" spans="1:6" ht="15.75">
      <c r="A1138" s="7"/>
      <c r="B1138" s="7"/>
      <c r="C1138" s="7"/>
      <c r="D1138" s="7"/>
      <c r="E1138" s="7"/>
      <c r="F1138" s="7"/>
    </row>
    <row r="1139" spans="1:6" ht="15.75">
      <c r="A1139" s="7"/>
      <c r="B1139" s="7"/>
      <c r="C1139" s="7"/>
      <c r="D1139" s="7"/>
      <c r="E1139" s="7"/>
      <c r="F1139" s="7"/>
    </row>
    <row r="1140" spans="1:6" ht="15.75">
      <c r="A1140" s="7"/>
      <c r="B1140" s="7"/>
      <c r="C1140" s="7"/>
      <c r="D1140" s="7"/>
      <c r="E1140" s="7"/>
      <c r="F1140" s="7"/>
    </row>
    <row r="1141" spans="1:6" ht="15.75">
      <c r="A1141" s="7"/>
      <c r="B1141" s="7"/>
      <c r="C1141" s="7"/>
      <c r="D1141" s="7"/>
      <c r="E1141" s="7"/>
      <c r="F1141" s="7"/>
    </row>
    <row r="1142" spans="1:6" ht="15.75">
      <c r="A1142" s="7"/>
      <c r="B1142" s="7"/>
      <c r="C1142" s="7"/>
      <c r="D1142" s="7"/>
      <c r="E1142" s="7"/>
      <c r="F1142" s="7"/>
    </row>
    <row r="1143" spans="1:6" ht="15.75">
      <c r="A1143" s="7"/>
      <c r="B1143" s="7"/>
      <c r="C1143" s="7"/>
      <c r="D1143" s="7"/>
      <c r="E1143" s="7"/>
      <c r="F1143" s="7"/>
    </row>
    <row r="1144" spans="1:6" ht="15.75">
      <c r="A1144" s="7"/>
      <c r="B1144" s="7"/>
      <c r="C1144" s="7"/>
      <c r="D1144" s="7"/>
      <c r="E1144" s="7"/>
      <c r="F1144" s="7"/>
    </row>
    <row r="1145" spans="1:6" ht="15.75">
      <c r="A1145" s="7"/>
      <c r="B1145" s="7"/>
      <c r="C1145" s="7"/>
      <c r="D1145" s="7"/>
      <c r="E1145" s="7"/>
      <c r="F1145" s="7"/>
    </row>
    <row r="1146" spans="1:6" ht="15.75">
      <c r="A1146" s="7"/>
      <c r="B1146" s="7"/>
      <c r="C1146" s="7"/>
      <c r="D1146" s="7"/>
      <c r="E1146" s="7"/>
      <c r="F1146" s="7"/>
    </row>
    <row r="1147" spans="1:6" ht="15.75">
      <c r="A1147" s="7"/>
      <c r="B1147" s="7"/>
      <c r="C1147" s="7"/>
      <c r="D1147" s="7"/>
      <c r="E1147" s="7"/>
      <c r="F1147" s="7"/>
    </row>
    <row r="1148" spans="1:6" ht="15.75">
      <c r="A1148" s="7"/>
      <c r="B1148" s="7"/>
      <c r="C1148" s="7"/>
      <c r="D1148" s="7"/>
      <c r="E1148" s="7"/>
      <c r="F1148" s="7"/>
    </row>
    <row r="1149" spans="1:6" ht="15.75">
      <c r="A1149" s="7"/>
      <c r="B1149" s="7"/>
      <c r="C1149" s="7"/>
      <c r="D1149" s="7"/>
      <c r="E1149" s="7"/>
      <c r="F1149" s="7"/>
    </row>
    <row r="1150" spans="1:6" ht="15.75">
      <c r="A1150" s="7"/>
      <c r="B1150" s="7"/>
      <c r="C1150" s="7"/>
      <c r="D1150" s="7"/>
      <c r="E1150" s="7"/>
      <c r="F1150" s="7"/>
    </row>
    <row r="1151" spans="1:6" ht="15.75">
      <c r="A1151" s="7"/>
      <c r="B1151" s="7"/>
      <c r="C1151" s="7"/>
      <c r="D1151" s="7"/>
      <c r="E1151" s="7"/>
      <c r="F1151" s="7"/>
    </row>
    <row r="1152" spans="1:6" ht="15.75">
      <c r="A1152" s="7"/>
      <c r="B1152" s="7"/>
      <c r="C1152" s="7"/>
      <c r="D1152" s="7"/>
      <c r="E1152" s="7"/>
      <c r="F1152" s="7"/>
    </row>
    <row r="1153" spans="1:6" ht="15.75">
      <c r="A1153" s="7"/>
      <c r="B1153" s="7"/>
      <c r="C1153" s="7"/>
      <c r="D1153" s="7"/>
      <c r="E1153" s="7"/>
      <c r="F1153" s="7"/>
    </row>
    <row r="1154" spans="1:6" ht="15.75">
      <c r="A1154" s="7"/>
      <c r="B1154" s="7"/>
      <c r="C1154" s="7"/>
      <c r="D1154" s="7"/>
      <c r="E1154" s="7"/>
      <c r="F1154" s="7"/>
    </row>
    <row r="1155" spans="1:6" ht="15.75">
      <c r="A1155" s="7"/>
      <c r="B1155" s="7"/>
      <c r="C1155" s="7"/>
      <c r="D1155" s="7"/>
      <c r="E1155" s="7"/>
      <c r="F1155" s="7"/>
    </row>
    <row r="1156" spans="1:6" ht="15.75">
      <c r="A1156" s="7"/>
      <c r="B1156" s="7"/>
      <c r="C1156" s="7"/>
      <c r="D1156" s="7"/>
      <c r="E1156" s="7"/>
      <c r="F1156" s="7"/>
    </row>
    <row r="1157" spans="1:6" ht="15.75">
      <c r="A1157" s="7"/>
      <c r="B1157" s="7"/>
      <c r="C1157" s="7"/>
      <c r="D1157" s="7"/>
      <c r="E1157" s="7"/>
      <c r="F1157" s="7"/>
    </row>
    <row r="1158" spans="1:6" ht="15.75">
      <c r="A1158" s="7"/>
      <c r="B1158" s="7"/>
      <c r="C1158" s="7"/>
      <c r="D1158" s="7"/>
      <c r="E1158" s="7"/>
      <c r="F1158" s="7"/>
    </row>
    <row r="1159" spans="1:6" ht="15.75">
      <c r="A1159" s="7"/>
      <c r="B1159" s="7"/>
      <c r="C1159" s="7"/>
      <c r="D1159" s="7"/>
      <c r="E1159" s="7"/>
      <c r="F1159" s="7"/>
    </row>
    <row r="1160" spans="1:6" ht="15.75">
      <c r="A1160" s="7"/>
      <c r="B1160" s="7"/>
      <c r="C1160" s="7"/>
      <c r="D1160" s="7"/>
      <c r="E1160" s="7"/>
      <c r="F1160" s="7"/>
    </row>
    <row r="1161" spans="1:6" ht="15.75">
      <c r="A1161" s="7"/>
      <c r="B1161" s="7"/>
      <c r="C1161" s="7"/>
      <c r="D1161" s="7"/>
      <c r="E1161" s="7"/>
      <c r="F1161" s="7"/>
    </row>
    <row r="1162" spans="1:6" ht="15.75">
      <c r="A1162" s="7"/>
      <c r="B1162" s="7"/>
      <c r="C1162" s="7"/>
      <c r="D1162" s="7"/>
      <c r="E1162" s="7"/>
      <c r="F1162" s="7"/>
    </row>
    <row r="1163" spans="1:6" ht="15.75">
      <c r="A1163" s="7"/>
      <c r="B1163" s="7"/>
      <c r="C1163" s="7"/>
      <c r="D1163" s="7"/>
      <c r="E1163" s="7"/>
      <c r="F1163" s="7"/>
    </row>
    <row r="1164" spans="1:6" ht="15.75">
      <c r="A1164" s="7"/>
      <c r="B1164" s="7"/>
      <c r="C1164" s="7"/>
      <c r="D1164" s="7"/>
      <c r="E1164" s="7"/>
      <c r="F1164" s="7"/>
    </row>
    <row r="1165" spans="1:6" ht="15.75">
      <c r="A1165" s="7"/>
      <c r="B1165" s="7"/>
      <c r="C1165" s="7"/>
      <c r="D1165" s="7"/>
      <c r="E1165" s="7"/>
      <c r="F1165" s="7"/>
    </row>
    <row r="1166" spans="1:6" ht="15.75">
      <c r="A1166" s="7"/>
      <c r="B1166" s="7"/>
      <c r="C1166" s="7"/>
      <c r="D1166" s="7"/>
      <c r="E1166" s="7"/>
      <c r="F1166" s="7"/>
    </row>
    <row r="1167" spans="1:6" ht="15.75">
      <c r="A1167" s="7"/>
      <c r="B1167" s="7"/>
      <c r="C1167" s="7"/>
      <c r="D1167" s="7"/>
      <c r="E1167" s="7"/>
      <c r="F1167" s="7"/>
    </row>
    <row r="1168" spans="1:6" ht="15.75">
      <c r="A1168" s="7"/>
      <c r="B1168" s="7"/>
      <c r="C1168" s="7"/>
      <c r="D1168" s="7"/>
      <c r="E1168" s="7"/>
      <c r="F1168" s="7"/>
    </row>
    <row r="1169" spans="1:6" ht="15.75">
      <c r="A1169" s="7"/>
      <c r="B1169" s="7"/>
      <c r="C1169" s="7"/>
      <c r="D1169" s="7"/>
      <c r="E1169" s="7"/>
      <c r="F1169" s="7"/>
    </row>
    <row r="1170" spans="1:6" ht="15.75">
      <c r="A1170" s="7"/>
      <c r="B1170" s="7"/>
      <c r="C1170" s="7"/>
      <c r="D1170" s="7"/>
      <c r="E1170" s="7"/>
      <c r="F1170" s="7"/>
    </row>
    <row r="1171" spans="1:6" ht="15.75">
      <c r="A1171" s="7"/>
      <c r="B1171" s="7"/>
      <c r="C1171" s="7"/>
      <c r="D1171" s="7"/>
      <c r="E1171" s="7"/>
      <c r="F1171" s="7"/>
    </row>
    <row r="1172" spans="1:6" ht="15.75">
      <c r="A1172" s="7"/>
      <c r="B1172" s="7"/>
      <c r="C1172" s="7"/>
      <c r="D1172" s="7"/>
      <c r="E1172" s="7"/>
      <c r="F1172" s="7"/>
    </row>
    <row r="1173" spans="1:6" ht="15.75">
      <c r="A1173" s="7"/>
      <c r="B1173" s="7"/>
      <c r="C1173" s="7"/>
      <c r="D1173" s="7"/>
      <c r="E1173" s="7"/>
      <c r="F1173" s="7"/>
    </row>
    <row r="1174" spans="1:6" ht="15.75">
      <c r="A1174" s="7"/>
      <c r="B1174" s="7"/>
      <c r="C1174" s="7"/>
      <c r="D1174" s="7"/>
      <c r="E1174" s="7"/>
      <c r="F1174" s="7"/>
    </row>
    <row r="1175" spans="1:6" ht="15.75">
      <c r="A1175" s="7"/>
      <c r="B1175" s="7"/>
      <c r="C1175" s="7"/>
      <c r="D1175" s="7"/>
      <c r="E1175" s="7"/>
      <c r="F1175" s="7"/>
    </row>
    <row r="1176" spans="1:6" ht="15.75">
      <c r="A1176" s="7"/>
      <c r="B1176" s="7"/>
      <c r="C1176" s="7"/>
      <c r="D1176" s="7"/>
      <c r="E1176" s="7"/>
      <c r="F1176" s="7"/>
    </row>
    <row r="1177" spans="1:6" ht="15.75">
      <c r="A1177" s="7"/>
      <c r="B1177" s="7"/>
      <c r="C1177" s="7"/>
      <c r="D1177" s="7"/>
      <c r="E1177" s="7"/>
      <c r="F1177" s="7"/>
    </row>
    <row r="1178" spans="1:6" ht="15.75">
      <c r="A1178" s="7"/>
      <c r="B1178" s="7"/>
      <c r="C1178" s="7"/>
      <c r="D1178" s="7"/>
      <c r="E1178" s="7"/>
      <c r="F1178" s="7"/>
    </row>
    <row r="1179" spans="1:6" ht="15.75">
      <c r="A1179" s="7"/>
      <c r="B1179" s="7"/>
      <c r="C1179" s="7"/>
      <c r="D1179" s="7"/>
      <c r="E1179" s="7"/>
      <c r="F1179" s="7"/>
    </row>
    <row r="1180" spans="1:6" ht="15.75">
      <c r="A1180" s="7"/>
      <c r="B1180" s="7"/>
      <c r="C1180" s="7"/>
      <c r="D1180" s="7"/>
      <c r="E1180" s="7"/>
      <c r="F1180" s="7"/>
    </row>
    <row r="1181" spans="1:6" ht="15.75">
      <c r="A1181" s="7"/>
      <c r="B1181" s="7"/>
      <c r="C1181" s="7"/>
      <c r="D1181" s="7"/>
      <c r="E1181" s="7"/>
      <c r="F1181" s="7"/>
    </row>
    <row r="1182" spans="1:6" ht="15.75">
      <c r="A1182" s="7"/>
      <c r="B1182" s="7"/>
      <c r="C1182" s="7"/>
      <c r="D1182" s="7"/>
      <c r="E1182" s="7"/>
      <c r="F1182" s="7"/>
    </row>
    <row r="1183" spans="1:6" ht="15.75">
      <c r="A1183" s="7"/>
      <c r="B1183" s="7"/>
      <c r="C1183" s="7"/>
      <c r="D1183" s="7"/>
      <c r="E1183" s="7"/>
      <c r="F1183" s="7"/>
    </row>
    <row r="1184" spans="1:6" ht="15.75">
      <c r="A1184" s="7"/>
      <c r="B1184" s="7"/>
      <c r="C1184" s="7"/>
      <c r="D1184" s="7"/>
      <c r="E1184" s="7"/>
      <c r="F1184" s="7"/>
    </row>
    <row r="1185" spans="1:6" ht="15.75">
      <c r="A1185" s="7"/>
      <c r="B1185" s="7"/>
      <c r="C1185" s="7"/>
      <c r="D1185" s="7"/>
      <c r="E1185" s="7"/>
      <c r="F1185" s="7"/>
    </row>
    <row r="1186" spans="1:6" ht="15.75">
      <c r="A1186" s="7"/>
      <c r="B1186" s="7"/>
      <c r="C1186" s="7"/>
      <c r="D1186" s="7"/>
      <c r="E1186" s="7"/>
      <c r="F1186" s="7"/>
    </row>
    <row r="1187" spans="1:6" ht="15.75">
      <c r="A1187" s="7"/>
      <c r="B1187" s="7"/>
      <c r="C1187" s="7"/>
      <c r="D1187" s="7"/>
      <c r="E1187" s="7"/>
      <c r="F1187" s="7"/>
    </row>
    <row r="1188" spans="1:6" ht="15.75">
      <c r="A1188" s="7"/>
      <c r="B1188" s="7"/>
      <c r="C1188" s="7"/>
      <c r="D1188" s="7"/>
      <c r="E1188" s="7"/>
      <c r="F1188" s="7"/>
    </row>
    <row r="1189" spans="1:6" ht="15.75">
      <c r="A1189" s="7"/>
      <c r="B1189" s="7"/>
      <c r="C1189" s="7"/>
      <c r="D1189" s="7"/>
      <c r="E1189" s="7"/>
      <c r="F1189" s="7"/>
    </row>
    <row r="1190" spans="1:6" ht="15.75">
      <c r="A1190" s="7"/>
      <c r="B1190" s="7"/>
      <c r="C1190" s="7"/>
      <c r="D1190" s="7"/>
      <c r="E1190" s="7"/>
      <c r="F1190" s="7"/>
    </row>
    <row r="1191" spans="1:6" ht="15.75">
      <c r="A1191" s="7"/>
      <c r="B1191" s="7"/>
      <c r="C1191" s="7"/>
      <c r="D1191" s="7"/>
      <c r="E1191" s="7"/>
      <c r="F1191" s="7"/>
    </row>
    <row r="1192" spans="1:6" ht="15.75">
      <c r="A1192" s="7"/>
      <c r="B1192" s="7"/>
      <c r="C1192" s="7"/>
      <c r="D1192" s="7"/>
      <c r="E1192" s="7"/>
      <c r="F1192" s="7"/>
    </row>
    <row r="1193" spans="1:6" ht="15.75">
      <c r="A1193" s="7"/>
      <c r="B1193" s="7"/>
      <c r="C1193" s="7"/>
      <c r="D1193" s="7"/>
      <c r="E1193" s="7"/>
      <c r="F1193" s="7"/>
    </row>
    <row r="1194" spans="1:6" ht="15.75">
      <c r="A1194" s="7"/>
      <c r="B1194" s="7"/>
      <c r="C1194" s="7"/>
      <c r="D1194" s="7"/>
      <c r="E1194" s="7"/>
      <c r="F1194" s="7"/>
    </row>
    <row r="1195" spans="1:6" ht="15.75">
      <c r="A1195" s="7"/>
      <c r="B1195" s="7"/>
      <c r="C1195" s="7"/>
      <c r="D1195" s="7"/>
      <c r="E1195" s="7"/>
      <c r="F1195" s="7"/>
    </row>
    <row r="1196" spans="1:6" ht="15.75">
      <c r="A1196" s="7"/>
      <c r="B1196" s="7"/>
      <c r="C1196" s="7"/>
      <c r="D1196" s="7"/>
      <c r="E1196" s="7"/>
      <c r="F1196" s="7"/>
    </row>
    <row r="1197" spans="1:6" ht="15.75">
      <c r="A1197" s="7"/>
      <c r="B1197" s="7"/>
      <c r="C1197" s="7"/>
      <c r="D1197" s="7"/>
      <c r="E1197" s="7"/>
      <c r="F1197" s="7"/>
    </row>
    <row r="1198" spans="1:6" ht="15.75">
      <c r="A1198" s="7"/>
      <c r="B1198" s="7"/>
      <c r="C1198" s="7"/>
      <c r="D1198" s="7"/>
      <c r="E1198" s="7"/>
      <c r="F1198" s="7"/>
    </row>
    <row r="1199" spans="1:6" ht="15.75">
      <c r="A1199" s="7"/>
      <c r="B1199" s="7"/>
      <c r="C1199" s="7"/>
      <c r="D1199" s="7"/>
      <c r="E1199" s="7"/>
      <c r="F1199" s="7"/>
    </row>
    <row r="1200" spans="1:6" ht="15.75">
      <c r="A1200" s="7"/>
      <c r="B1200" s="7"/>
      <c r="C1200" s="7"/>
      <c r="D1200" s="7"/>
      <c r="E1200" s="7"/>
      <c r="F1200" s="7"/>
    </row>
    <row r="1201" spans="1:6" ht="15.75">
      <c r="A1201" s="7"/>
      <c r="B1201" s="7"/>
      <c r="C1201" s="7"/>
      <c r="D1201" s="7"/>
      <c r="E1201" s="7"/>
      <c r="F1201" s="7"/>
    </row>
    <row r="1202" spans="1:6" ht="15.75">
      <c r="A1202" s="7"/>
      <c r="B1202" s="7"/>
      <c r="C1202" s="7"/>
      <c r="D1202" s="7"/>
      <c r="E1202" s="7"/>
      <c r="F1202" s="7"/>
    </row>
    <row r="1203" spans="1:6" ht="15.75">
      <c r="A1203" s="7"/>
      <c r="B1203" s="7"/>
      <c r="C1203" s="7"/>
      <c r="D1203" s="7"/>
      <c r="E1203" s="7"/>
      <c r="F1203" s="7"/>
    </row>
    <row r="1204" spans="1:6" ht="15.75">
      <c r="A1204" s="7"/>
      <c r="B1204" s="7"/>
      <c r="C1204" s="7"/>
      <c r="D1204" s="7"/>
      <c r="E1204" s="7"/>
      <c r="F1204" s="7"/>
    </row>
    <row r="1205" spans="1:6" ht="15.75">
      <c r="A1205" s="7"/>
      <c r="B1205" s="7"/>
      <c r="C1205" s="7"/>
      <c r="D1205" s="7"/>
      <c r="E1205" s="7"/>
      <c r="F1205" s="7"/>
    </row>
    <row r="1206" spans="1:6" ht="15.75">
      <c r="A1206" s="7"/>
      <c r="B1206" s="7"/>
      <c r="C1206" s="7"/>
      <c r="D1206" s="7"/>
      <c r="E1206" s="7"/>
      <c r="F1206" s="7"/>
    </row>
    <row r="1207" spans="1:6" ht="15.75">
      <c r="A1207" s="7"/>
      <c r="B1207" s="7"/>
      <c r="C1207" s="7"/>
      <c r="D1207" s="7"/>
      <c r="E1207" s="7"/>
      <c r="F1207" s="7"/>
    </row>
    <row r="1208" spans="1:6" ht="15.75">
      <c r="A1208" s="7"/>
      <c r="B1208" s="7"/>
      <c r="C1208" s="7"/>
      <c r="D1208" s="7"/>
      <c r="E1208" s="7"/>
      <c r="F1208" s="7"/>
    </row>
    <row r="1209" spans="1:6" ht="15.75">
      <c r="A1209" s="7"/>
      <c r="B1209" s="7"/>
      <c r="C1209" s="7"/>
      <c r="D1209" s="7"/>
      <c r="E1209" s="7"/>
      <c r="F1209" s="7"/>
    </row>
    <row r="1210" spans="1:6" ht="15.75">
      <c r="A1210" s="7"/>
      <c r="B1210" s="7"/>
      <c r="C1210" s="7"/>
      <c r="D1210" s="7"/>
      <c r="E1210" s="7"/>
      <c r="F1210" s="7"/>
    </row>
    <row r="1211" spans="1:6" ht="15.75">
      <c r="A1211" s="7"/>
      <c r="B1211" s="7"/>
      <c r="C1211" s="7"/>
      <c r="D1211" s="7"/>
      <c r="E1211" s="7"/>
      <c r="F1211" s="7"/>
    </row>
    <row r="1212" spans="1:6" ht="15.75">
      <c r="A1212" s="7"/>
      <c r="B1212" s="7"/>
      <c r="C1212" s="7"/>
      <c r="D1212" s="7"/>
      <c r="E1212" s="7"/>
      <c r="F1212" s="7"/>
    </row>
    <row r="1213" spans="1:6" ht="15.75">
      <c r="A1213" s="7"/>
      <c r="B1213" s="7"/>
      <c r="C1213" s="7"/>
      <c r="D1213" s="7"/>
      <c r="E1213" s="7"/>
      <c r="F1213" s="7"/>
    </row>
  </sheetData>
  <mergeCells count="25">
    <mergeCell ref="D1:K1"/>
    <mergeCell ref="D2:J2"/>
    <mergeCell ref="D471:F471"/>
    <mergeCell ref="D474:F474"/>
    <mergeCell ref="D219:F219"/>
    <mergeCell ref="D220:F220"/>
    <mergeCell ref="D221:F221"/>
    <mergeCell ref="D222:F222"/>
    <mergeCell ref="D193:F193"/>
    <mergeCell ref="D149:F149"/>
    <mergeCell ref="D3:J3"/>
    <mergeCell ref="D4:J4"/>
    <mergeCell ref="D547:F547"/>
    <mergeCell ref="D550:F550"/>
    <mergeCell ref="D504:F504"/>
    <mergeCell ref="D505:F505"/>
    <mergeCell ref="D506:F506"/>
    <mergeCell ref="D507:F507"/>
    <mergeCell ref="A156:F157"/>
    <mergeCell ref="D190:F190"/>
    <mergeCell ref="D152:K152"/>
    <mergeCell ref="D143:I143"/>
    <mergeCell ref="D146:J146"/>
    <mergeCell ref="D150:K150"/>
    <mergeCell ref="D151:K151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5"/>
  <sheetViews>
    <sheetView workbookViewId="0" topLeftCell="B28">
      <pane ySplit="7170" topLeftCell="BM131" activePane="bottomLeft" state="split"/>
      <selection pane="topLeft" activeCell="A33" sqref="A33:H36"/>
      <selection pane="bottomLeft" activeCell="I133" sqref="I133"/>
    </sheetView>
  </sheetViews>
  <sheetFormatPr defaultColWidth="9.00390625" defaultRowHeight="12.75"/>
  <cols>
    <col min="1" max="1" width="6.00390625" style="0" customWidth="1"/>
    <col min="2" max="2" width="6.625" style="0" customWidth="1"/>
    <col min="3" max="3" width="5.875" style="0" customWidth="1"/>
    <col min="4" max="4" width="33.00390625" style="0" customWidth="1"/>
    <col min="5" max="5" width="0.12890625" style="0" hidden="1" customWidth="1"/>
    <col min="6" max="6" width="12.00390625" style="0" customWidth="1"/>
    <col min="7" max="7" width="10.25390625" style="0" customWidth="1"/>
    <col min="8" max="8" width="13.00390625" style="0" customWidth="1"/>
  </cols>
  <sheetData>
    <row r="1" spans="6:7" ht="12.75">
      <c r="F1" s="1" t="s">
        <v>279</v>
      </c>
      <c r="G1" s="1"/>
    </row>
    <row r="2" spans="6:7" ht="12.75">
      <c r="F2" s="1" t="s">
        <v>287</v>
      </c>
      <c r="G2" s="1"/>
    </row>
    <row r="3" spans="6:7" ht="12.75">
      <c r="F3" s="1" t="s">
        <v>280</v>
      </c>
      <c r="G3" s="1"/>
    </row>
    <row r="4" spans="6:7" ht="12.75">
      <c r="F4" s="1" t="s">
        <v>281</v>
      </c>
      <c r="G4" s="1"/>
    </row>
    <row r="5" spans="6:7" ht="12.75">
      <c r="F5" s="1"/>
      <c r="G5" s="1"/>
    </row>
    <row r="7" ht="15.75">
      <c r="D7" s="140" t="s">
        <v>284</v>
      </c>
    </row>
    <row r="9" spans="1:8" ht="25.5">
      <c r="A9" s="85" t="s">
        <v>1</v>
      </c>
      <c r="B9" s="85" t="s">
        <v>277</v>
      </c>
      <c r="C9" s="85" t="s">
        <v>243</v>
      </c>
      <c r="D9" s="85" t="s">
        <v>275</v>
      </c>
      <c r="E9" s="85"/>
      <c r="F9" s="85" t="s">
        <v>276</v>
      </c>
      <c r="G9" s="80" t="s">
        <v>291</v>
      </c>
      <c r="H9" s="85" t="s">
        <v>274</v>
      </c>
    </row>
    <row r="10" spans="1:12" ht="14.25">
      <c r="A10" s="87">
        <v>600</v>
      </c>
      <c r="B10" s="87"/>
      <c r="C10" s="88"/>
      <c r="D10" s="89" t="s">
        <v>19</v>
      </c>
      <c r="E10" s="90" t="e">
        <f>SUM(E11)</f>
        <v>#REF!</v>
      </c>
      <c r="F10" s="91">
        <f>SUM(F11)</f>
        <v>1113824</v>
      </c>
      <c r="G10" s="107">
        <f>SUM(G11)</f>
        <v>1220</v>
      </c>
      <c r="H10" s="108">
        <f>SUM(H11)</f>
        <v>1115044</v>
      </c>
      <c r="I10" s="36"/>
      <c r="J10" s="36"/>
      <c r="K10" s="49"/>
      <c r="L10" s="29"/>
    </row>
    <row r="11" spans="1:12" ht="15">
      <c r="A11" s="92"/>
      <c r="B11" s="92">
        <v>60016</v>
      </c>
      <c r="C11" s="93"/>
      <c r="D11" s="94" t="s">
        <v>20</v>
      </c>
      <c r="E11" s="95" t="e">
        <f>SUM(#REF!)</f>
        <v>#REF!</v>
      </c>
      <c r="F11" s="96">
        <f>SUM(F12:F14)</f>
        <v>1113824</v>
      </c>
      <c r="G11" s="96">
        <f>SUM(G12:G14)</f>
        <v>1220</v>
      </c>
      <c r="H11" s="109">
        <f>SUM(H12:H14)</f>
        <v>1115044</v>
      </c>
      <c r="I11" s="81"/>
      <c r="J11" s="81"/>
      <c r="K11" s="81"/>
      <c r="L11" s="82"/>
    </row>
    <row r="12" spans="1:12" ht="15">
      <c r="A12" s="92"/>
      <c r="B12" s="92"/>
      <c r="C12" s="93" t="s">
        <v>26</v>
      </c>
      <c r="D12" s="94" t="s">
        <v>27</v>
      </c>
      <c r="E12" s="95"/>
      <c r="F12" s="96">
        <v>0</v>
      </c>
      <c r="G12" s="100">
        <v>400</v>
      </c>
      <c r="H12" s="100">
        <f>SUM(F12:G12)</f>
        <v>400</v>
      </c>
      <c r="I12" s="81"/>
      <c r="J12" s="81"/>
      <c r="K12" s="83"/>
      <c r="L12" s="84"/>
    </row>
    <row r="13" spans="1:12" ht="14.25" customHeight="1">
      <c r="A13" s="92"/>
      <c r="B13" s="92"/>
      <c r="C13" s="93" t="s">
        <v>95</v>
      </c>
      <c r="D13" s="94" t="s">
        <v>27</v>
      </c>
      <c r="E13" s="95"/>
      <c r="F13" s="96">
        <v>0</v>
      </c>
      <c r="G13" s="100">
        <v>820</v>
      </c>
      <c r="H13" s="100">
        <f>SUM(F13:G13)</f>
        <v>820</v>
      </c>
      <c r="I13" s="81"/>
      <c r="J13" s="81"/>
      <c r="K13" s="83"/>
      <c r="L13" s="84"/>
    </row>
    <row r="14" spans="1:12" ht="60" hidden="1">
      <c r="A14" s="92"/>
      <c r="B14" s="92"/>
      <c r="C14" s="93" t="s">
        <v>10</v>
      </c>
      <c r="D14" s="94" t="s">
        <v>285</v>
      </c>
      <c r="E14" s="95">
        <v>0</v>
      </c>
      <c r="F14" s="96">
        <v>1113824</v>
      </c>
      <c r="G14" s="110">
        <v>0</v>
      </c>
      <c r="H14" s="110">
        <f>SUM(F14:G14)</f>
        <v>1113824</v>
      </c>
      <c r="I14" s="81"/>
      <c r="J14" s="81"/>
      <c r="K14" s="83"/>
      <c r="L14" s="84"/>
    </row>
    <row r="15" spans="1:8" ht="57" customHeight="1">
      <c r="A15" s="98">
        <v>756</v>
      </c>
      <c r="B15" s="87"/>
      <c r="C15" s="88"/>
      <c r="D15" s="89" t="s">
        <v>49</v>
      </c>
      <c r="E15" s="90" t="e">
        <f>SUM(E16+E19+#REF!+E50+E54)</f>
        <v>#REF!</v>
      </c>
      <c r="F15" s="91">
        <v>3340439</v>
      </c>
      <c r="G15" s="90">
        <v>10331</v>
      </c>
      <c r="H15" s="90">
        <f>SUM(F15+G15)</f>
        <v>3350770</v>
      </c>
    </row>
    <row r="16" spans="1:8" ht="30">
      <c r="A16" s="92"/>
      <c r="B16" s="99">
        <v>75621</v>
      </c>
      <c r="C16" s="93"/>
      <c r="D16" s="94" t="s">
        <v>292</v>
      </c>
      <c r="E16" s="136">
        <f>SUM(E17+E18)</f>
        <v>1215134</v>
      </c>
      <c r="F16" s="137">
        <f>SUM(F17+F18)</f>
        <v>1543687</v>
      </c>
      <c r="G16" s="136">
        <f>SUM(G17+G18)</f>
        <v>10331</v>
      </c>
      <c r="H16" s="136">
        <f>SUM(H17+H18)</f>
        <v>1554018</v>
      </c>
    </row>
    <row r="17" spans="1:8" ht="15" customHeight="1">
      <c r="A17" s="92"/>
      <c r="B17" s="99"/>
      <c r="C17" s="93" t="s">
        <v>85</v>
      </c>
      <c r="D17" s="94" t="s">
        <v>86</v>
      </c>
      <c r="E17" s="95">
        <v>1215034</v>
      </c>
      <c r="F17" s="137">
        <v>1542687</v>
      </c>
      <c r="G17" s="141">
        <v>10331</v>
      </c>
      <c r="H17" s="141">
        <f>SUM(F17+G17)</f>
        <v>1553018</v>
      </c>
    </row>
    <row r="18" spans="1:8" ht="30" hidden="1">
      <c r="A18" s="92"/>
      <c r="B18" s="99"/>
      <c r="C18" s="93" t="s">
        <v>87</v>
      </c>
      <c r="D18" s="94" t="s">
        <v>88</v>
      </c>
      <c r="E18" s="95">
        <v>100</v>
      </c>
      <c r="F18" s="96">
        <v>1000</v>
      </c>
      <c r="G18" s="97">
        <v>0</v>
      </c>
      <c r="H18" s="97">
        <v>1000</v>
      </c>
    </row>
    <row r="19" spans="1:8" ht="14.25">
      <c r="A19" s="87">
        <v>758</v>
      </c>
      <c r="B19" s="98"/>
      <c r="C19" s="88"/>
      <c r="D19" s="89" t="s">
        <v>89</v>
      </c>
      <c r="E19" s="90" t="e">
        <f>SUM(E20+#REF!+E26+E28)</f>
        <v>#REF!</v>
      </c>
      <c r="F19" s="91">
        <v>5087055</v>
      </c>
      <c r="G19" s="90">
        <v>349799</v>
      </c>
      <c r="H19" s="90">
        <f>SUM(F19:G19)</f>
        <v>5436854</v>
      </c>
    </row>
    <row r="20" spans="1:8" ht="30" customHeight="1">
      <c r="A20" s="92"/>
      <c r="B20" s="99">
        <v>75801</v>
      </c>
      <c r="C20" s="93"/>
      <c r="D20" s="94" t="s">
        <v>90</v>
      </c>
      <c r="E20" s="95">
        <f>SUM(E21)</f>
        <v>3827883</v>
      </c>
      <c r="F20" s="96">
        <f>SUM(F21)</f>
        <v>4555356</v>
      </c>
      <c r="G20" s="95">
        <f>SUM(G21)</f>
        <v>349799</v>
      </c>
      <c r="H20" s="101">
        <f>SUM(H21)</f>
        <v>4905155</v>
      </c>
    </row>
    <row r="21" spans="1:8" ht="15">
      <c r="A21" s="92"/>
      <c r="B21" s="99"/>
      <c r="C21" s="93" t="s">
        <v>91</v>
      </c>
      <c r="D21" s="94" t="s">
        <v>92</v>
      </c>
      <c r="E21" s="95">
        <v>3827883</v>
      </c>
      <c r="F21" s="96">
        <v>4555356</v>
      </c>
      <c r="G21" s="100">
        <v>349799</v>
      </c>
      <c r="H21" s="100">
        <f>SUM(F21+G21)</f>
        <v>4905155</v>
      </c>
    </row>
    <row r="22" spans="1:8" ht="14.25">
      <c r="A22" s="87">
        <v>801</v>
      </c>
      <c r="B22" s="18"/>
      <c r="C22" s="25"/>
      <c r="D22" s="89" t="s">
        <v>98</v>
      </c>
      <c r="E22" s="130"/>
      <c r="F22" s="90">
        <v>210543</v>
      </c>
      <c r="G22" s="107">
        <v>0</v>
      </c>
      <c r="H22" s="128">
        <v>210543</v>
      </c>
    </row>
    <row r="23" spans="1:8" ht="15">
      <c r="A23" s="92"/>
      <c r="B23" s="92">
        <v>80101</v>
      </c>
      <c r="C23" s="93"/>
      <c r="D23" s="94" t="s">
        <v>99</v>
      </c>
      <c r="E23" s="130"/>
      <c r="F23" s="95">
        <v>55268</v>
      </c>
      <c r="G23" s="100">
        <v>0</v>
      </c>
      <c r="H23" s="120">
        <v>55268</v>
      </c>
    </row>
    <row r="24" spans="1:8" ht="75">
      <c r="A24" s="92"/>
      <c r="B24" s="92"/>
      <c r="C24" s="142">
        <v>2033</v>
      </c>
      <c r="D24" s="94" t="s">
        <v>289</v>
      </c>
      <c r="E24" s="130"/>
      <c r="F24" s="134">
        <v>0</v>
      </c>
      <c r="G24" s="110">
        <v>48718</v>
      </c>
      <c r="H24" s="131">
        <v>48718</v>
      </c>
    </row>
    <row r="25" spans="1:8" ht="90">
      <c r="A25" s="106"/>
      <c r="B25" s="106"/>
      <c r="C25" s="93" t="s">
        <v>265</v>
      </c>
      <c r="D25" s="94" t="s">
        <v>293</v>
      </c>
      <c r="E25" s="130"/>
      <c r="F25" s="110">
        <v>48718</v>
      </c>
      <c r="G25" s="110">
        <v>-48718</v>
      </c>
      <c r="H25" s="135">
        <v>0</v>
      </c>
    </row>
    <row r="26" spans="1:8" ht="14.25">
      <c r="A26" s="87">
        <v>854</v>
      </c>
      <c r="B26" s="87"/>
      <c r="C26" s="88"/>
      <c r="D26" s="89" t="s">
        <v>110</v>
      </c>
      <c r="E26" s="90">
        <f>SUM(E28)</f>
        <v>13000</v>
      </c>
      <c r="F26" s="91">
        <f>SUM(F28)</f>
        <v>7000</v>
      </c>
      <c r="G26" s="91">
        <f>SUM(G27)</f>
        <v>147439</v>
      </c>
      <c r="H26" s="107">
        <f>SUM(H27)</f>
        <v>154439</v>
      </c>
    </row>
    <row r="27" spans="1:8" ht="15">
      <c r="A27" s="92"/>
      <c r="B27" s="92">
        <v>85495</v>
      </c>
      <c r="C27" s="93"/>
      <c r="D27" s="94" t="s">
        <v>16</v>
      </c>
      <c r="E27" s="95">
        <f>SUM(E28)</f>
        <v>13000</v>
      </c>
      <c r="F27" s="96">
        <f>SUM(F28)</f>
        <v>7000</v>
      </c>
      <c r="G27" s="100">
        <v>147439</v>
      </c>
      <c r="H27" s="100">
        <f>SUM(H28:H29)</f>
        <v>154439</v>
      </c>
    </row>
    <row r="28" spans="1:8" ht="15">
      <c r="A28" s="92"/>
      <c r="B28" s="92"/>
      <c r="C28" s="93" t="s">
        <v>41</v>
      </c>
      <c r="D28" s="94" t="s">
        <v>42</v>
      </c>
      <c r="E28" s="95">
        <v>13000</v>
      </c>
      <c r="F28" s="96">
        <v>7000</v>
      </c>
      <c r="G28" s="100">
        <v>139500</v>
      </c>
      <c r="H28" s="100">
        <f>SUM(F28:G28)</f>
        <v>146500</v>
      </c>
    </row>
    <row r="29" spans="1:8" ht="15">
      <c r="A29" s="92"/>
      <c r="B29" s="92"/>
      <c r="C29" s="93" t="s">
        <v>95</v>
      </c>
      <c r="D29" s="102" t="s">
        <v>27</v>
      </c>
      <c r="E29" s="103"/>
      <c r="F29" s="104">
        <v>0</v>
      </c>
      <c r="G29" s="105">
        <v>7939</v>
      </c>
      <c r="H29" s="105">
        <f>SUM(F29:G29)</f>
        <v>7939</v>
      </c>
    </row>
    <row r="30" spans="1:8" ht="14.25">
      <c r="A30" s="103"/>
      <c r="B30" s="103"/>
      <c r="C30" s="103"/>
      <c r="D30" s="87" t="s">
        <v>278</v>
      </c>
      <c r="E30" s="106"/>
      <c r="F30" s="107">
        <v>13747161</v>
      </c>
      <c r="G30" s="107">
        <f>SUM(G10+G15+G19+G26)</f>
        <v>508789</v>
      </c>
      <c r="H30" s="107">
        <f>SUM(F30+G30)</f>
        <v>14255950</v>
      </c>
    </row>
    <row r="31" spans="1:8" ht="14.25">
      <c r="A31" s="103"/>
      <c r="B31" s="103"/>
      <c r="C31" s="103"/>
      <c r="D31" s="103"/>
      <c r="E31" s="103"/>
      <c r="F31" s="103"/>
      <c r="G31" s="103"/>
      <c r="H31" s="103"/>
    </row>
    <row r="33" spans="6:7" ht="15.75">
      <c r="F33" s="86" t="s">
        <v>282</v>
      </c>
      <c r="G33" s="86"/>
    </row>
    <row r="34" spans="6:7" ht="15.75">
      <c r="F34" s="86"/>
      <c r="G34" s="86"/>
    </row>
    <row r="35" spans="6:7" ht="15.75">
      <c r="F35" s="86"/>
      <c r="G35" s="86"/>
    </row>
    <row r="36" spans="6:7" ht="15.75">
      <c r="F36" s="86" t="s">
        <v>283</v>
      </c>
      <c r="G36" s="86"/>
    </row>
    <row r="37" spans="6:7" ht="1.5" customHeight="1">
      <c r="F37" s="86"/>
      <c r="G37" s="86"/>
    </row>
    <row r="38" spans="6:7" ht="12.75">
      <c r="F38" s="1" t="s">
        <v>288</v>
      </c>
      <c r="G38" s="1"/>
    </row>
    <row r="39" spans="6:7" ht="12.75">
      <c r="F39" s="1" t="s">
        <v>287</v>
      </c>
      <c r="G39" s="1"/>
    </row>
    <row r="40" spans="6:7" ht="12.75">
      <c r="F40" s="1" t="s">
        <v>280</v>
      </c>
      <c r="G40" s="1"/>
    </row>
    <row r="41" spans="6:7" ht="12.75">
      <c r="F41" s="1" t="s">
        <v>281</v>
      </c>
      <c r="G41" s="1"/>
    </row>
    <row r="44" ht="15.75">
      <c r="D44" s="140" t="s">
        <v>286</v>
      </c>
    </row>
    <row r="46" spans="1:8" ht="31.5" customHeight="1">
      <c r="A46" s="111" t="s">
        <v>1</v>
      </c>
      <c r="B46" s="111" t="s">
        <v>277</v>
      </c>
      <c r="C46" s="111" t="s">
        <v>243</v>
      </c>
      <c r="D46" s="111" t="s">
        <v>275</v>
      </c>
      <c r="E46" s="111"/>
      <c r="F46" s="111" t="s">
        <v>276</v>
      </c>
      <c r="G46" s="111" t="s">
        <v>294</v>
      </c>
      <c r="H46" s="111" t="s">
        <v>274</v>
      </c>
    </row>
    <row r="47" spans="1:8" ht="14.25">
      <c r="A47" s="88" t="s">
        <v>6</v>
      </c>
      <c r="B47" s="88"/>
      <c r="C47" s="88"/>
      <c r="D47" s="112" t="s">
        <v>7</v>
      </c>
      <c r="E47" s="113" t="e">
        <f>SUM(E48+E51+#REF!)</f>
        <v>#REF!</v>
      </c>
      <c r="F47" s="113">
        <f>SUM(F48+F51)</f>
        <v>185720</v>
      </c>
      <c r="G47" s="128">
        <f>SUM(G48)</f>
        <v>631000</v>
      </c>
      <c r="H47" s="129">
        <f>SUM(F47:G47)</f>
        <v>816720</v>
      </c>
    </row>
    <row r="48" spans="1:8" ht="30">
      <c r="A48" s="93"/>
      <c r="B48" s="93" t="s">
        <v>8</v>
      </c>
      <c r="C48" s="93"/>
      <c r="D48" s="111" t="s">
        <v>120</v>
      </c>
      <c r="E48" s="114">
        <f>SUM(E49:E50)</f>
        <v>462011</v>
      </c>
      <c r="F48" s="114">
        <f>SUM(F49:F50)</f>
        <v>172870</v>
      </c>
      <c r="G48" s="120">
        <f>SUM(G49)</f>
        <v>631000</v>
      </c>
      <c r="H48" s="116">
        <f>SUM(F48:G48)</f>
        <v>803870</v>
      </c>
    </row>
    <row r="49" spans="1:8" ht="28.5" customHeight="1">
      <c r="A49" s="93"/>
      <c r="B49" s="93"/>
      <c r="C49" s="93">
        <v>6050</v>
      </c>
      <c r="D49" s="111" t="s">
        <v>121</v>
      </c>
      <c r="E49" s="114">
        <v>2975</v>
      </c>
      <c r="F49" s="114">
        <v>0</v>
      </c>
      <c r="G49" s="120">
        <v>631000</v>
      </c>
      <c r="H49" s="120">
        <f>SUM(F49+G49)</f>
        <v>631000</v>
      </c>
    </row>
    <row r="50" spans="1:8" ht="0.75" customHeight="1" hidden="1">
      <c r="A50" s="93"/>
      <c r="B50" s="93"/>
      <c r="C50" s="93" t="s">
        <v>122</v>
      </c>
      <c r="D50" s="94" t="s">
        <v>123</v>
      </c>
      <c r="E50" s="115">
        <v>459036</v>
      </c>
      <c r="F50" s="115">
        <v>172870</v>
      </c>
      <c r="G50" s="92"/>
      <c r="H50" s="92"/>
    </row>
    <row r="51" spans="1:8" ht="0.75" customHeight="1" hidden="1">
      <c r="A51" s="93"/>
      <c r="B51" s="93" t="s">
        <v>124</v>
      </c>
      <c r="C51" s="93"/>
      <c r="D51" s="111" t="s">
        <v>125</v>
      </c>
      <c r="E51" s="115">
        <v>11600</v>
      </c>
      <c r="F51" s="115">
        <f>SUM(F52)</f>
        <v>12850</v>
      </c>
      <c r="G51" s="92"/>
      <c r="H51" s="115">
        <f>SUM(H52)</f>
        <v>12850</v>
      </c>
    </row>
    <row r="52" spans="1:8" ht="45" hidden="1">
      <c r="A52" s="93"/>
      <c r="B52" s="93"/>
      <c r="C52" s="93">
        <v>2850</v>
      </c>
      <c r="D52" s="111" t="s">
        <v>126</v>
      </c>
      <c r="E52" s="115">
        <v>11600</v>
      </c>
      <c r="F52" s="115">
        <v>12850</v>
      </c>
      <c r="G52" s="92"/>
      <c r="H52" s="115">
        <v>12850</v>
      </c>
    </row>
    <row r="53" spans="1:8" ht="14.25">
      <c r="A53" s="88">
        <v>600</v>
      </c>
      <c r="B53" s="88"/>
      <c r="C53" s="88"/>
      <c r="D53" s="112" t="s">
        <v>19</v>
      </c>
      <c r="E53" s="113">
        <f>SUM(E56+E54)</f>
        <v>554414</v>
      </c>
      <c r="F53" s="113">
        <f>SUM(F56+F54)</f>
        <v>2108118</v>
      </c>
      <c r="G53" s="113">
        <f>SUM(G56+G54)</f>
        <v>11220</v>
      </c>
      <c r="H53" s="129">
        <f>SUM(H54+H56)</f>
        <v>2119338</v>
      </c>
    </row>
    <row r="54" spans="1:8" ht="15" hidden="1">
      <c r="A54" s="88"/>
      <c r="B54" s="93" t="s">
        <v>128</v>
      </c>
      <c r="C54" s="93"/>
      <c r="D54" s="111" t="s">
        <v>129</v>
      </c>
      <c r="E54" s="114">
        <f>SUM(E55)</f>
        <v>67219</v>
      </c>
      <c r="F54" s="114">
        <f>SUM(F55)</f>
        <v>53918</v>
      </c>
      <c r="G54" s="92">
        <v>0</v>
      </c>
      <c r="H54" s="116">
        <f aca="true" t="shared" si="0" ref="H54:H60">SUM(F54+G54)</f>
        <v>53918</v>
      </c>
    </row>
    <row r="55" spans="1:8" ht="0.75" customHeight="1" hidden="1">
      <c r="A55" s="88"/>
      <c r="B55" s="88"/>
      <c r="C55" s="93" t="s">
        <v>130</v>
      </c>
      <c r="D55" s="111" t="s">
        <v>131</v>
      </c>
      <c r="E55" s="114">
        <v>67219</v>
      </c>
      <c r="F55" s="115">
        <v>53918</v>
      </c>
      <c r="G55" s="125">
        <v>0</v>
      </c>
      <c r="H55" s="124">
        <f t="shared" si="0"/>
        <v>53918</v>
      </c>
    </row>
    <row r="56" spans="1:8" ht="15">
      <c r="A56" s="93"/>
      <c r="B56" s="93">
        <v>60016</v>
      </c>
      <c r="C56" s="93"/>
      <c r="D56" s="111" t="s">
        <v>20</v>
      </c>
      <c r="E56" s="114">
        <f>SUM(E57:E60)</f>
        <v>487195</v>
      </c>
      <c r="F56" s="114">
        <f>SUM(F57:F60)</f>
        <v>2054200</v>
      </c>
      <c r="G56" s="92">
        <f>SUM(G57:G60)</f>
        <v>11220</v>
      </c>
      <c r="H56" s="116">
        <f t="shared" si="0"/>
        <v>2065420</v>
      </c>
    </row>
    <row r="57" spans="1:8" ht="15" hidden="1">
      <c r="A57" s="93"/>
      <c r="B57" s="93"/>
      <c r="C57" s="93">
        <v>4210</v>
      </c>
      <c r="D57" s="111" t="s">
        <v>132</v>
      </c>
      <c r="E57" s="114">
        <v>73100</v>
      </c>
      <c r="F57" s="114">
        <v>31372</v>
      </c>
      <c r="G57" s="92">
        <v>0</v>
      </c>
      <c r="H57" s="116">
        <f t="shared" si="0"/>
        <v>31372</v>
      </c>
    </row>
    <row r="58" spans="1:8" ht="1.5" customHeight="1" hidden="1">
      <c r="A58" s="93"/>
      <c r="B58" s="93"/>
      <c r="C58" s="93">
        <v>4270</v>
      </c>
      <c r="D58" s="111" t="s">
        <v>133</v>
      </c>
      <c r="E58" s="114">
        <v>30900</v>
      </c>
      <c r="F58" s="114">
        <v>31820</v>
      </c>
      <c r="G58" s="92">
        <v>0</v>
      </c>
      <c r="H58" s="116">
        <f t="shared" si="0"/>
        <v>31820</v>
      </c>
    </row>
    <row r="59" spans="1:8" ht="15">
      <c r="A59" s="93"/>
      <c r="B59" s="93"/>
      <c r="C59" s="93">
        <v>4300</v>
      </c>
      <c r="D59" s="111" t="s">
        <v>127</v>
      </c>
      <c r="E59" s="114">
        <v>30600</v>
      </c>
      <c r="F59" s="114">
        <v>21600</v>
      </c>
      <c r="G59" s="92">
        <v>1220</v>
      </c>
      <c r="H59" s="116">
        <f t="shared" si="0"/>
        <v>22820</v>
      </c>
    </row>
    <row r="60" spans="1:8" ht="30">
      <c r="A60" s="93"/>
      <c r="B60" s="93"/>
      <c r="C60" s="93">
        <v>6050</v>
      </c>
      <c r="D60" s="111" t="s">
        <v>121</v>
      </c>
      <c r="E60" s="114">
        <v>352595</v>
      </c>
      <c r="F60" s="114">
        <v>1969408</v>
      </c>
      <c r="G60" s="120">
        <v>10000</v>
      </c>
      <c r="H60" s="116">
        <f t="shared" si="0"/>
        <v>1979408</v>
      </c>
    </row>
    <row r="61" spans="1:8" ht="28.5">
      <c r="A61" s="88">
        <v>754</v>
      </c>
      <c r="B61" s="88"/>
      <c r="C61" s="88"/>
      <c r="D61" s="112" t="s">
        <v>161</v>
      </c>
      <c r="E61" s="133">
        <f>SUM(E62+E70)</f>
        <v>7613817</v>
      </c>
      <c r="F61" s="133">
        <v>73900</v>
      </c>
      <c r="G61" s="133">
        <v>20000</v>
      </c>
      <c r="H61" s="133">
        <f>SUM(F61+G61)</f>
        <v>93900</v>
      </c>
    </row>
    <row r="62" spans="1:8" ht="15">
      <c r="A62" s="93"/>
      <c r="B62" s="93">
        <v>75412</v>
      </c>
      <c r="C62" s="93"/>
      <c r="D62" s="111" t="s">
        <v>162</v>
      </c>
      <c r="E62" s="114">
        <f>SUM(E63:E68)</f>
        <v>7377697</v>
      </c>
      <c r="F62" s="114">
        <v>73500</v>
      </c>
      <c r="G62" s="120">
        <v>20000</v>
      </c>
      <c r="H62" s="115">
        <f>SUM(F62+G62)</f>
        <v>93500</v>
      </c>
    </row>
    <row r="63" spans="1:8" ht="30">
      <c r="A63" s="93"/>
      <c r="B63" s="93"/>
      <c r="C63" s="93" t="s">
        <v>157</v>
      </c>
      <c r="D63" s="94" t="s">
        <v>158</v>
      </c>
      <c r="E63" s="114"/>
      <c r="F63" s="115">
        <v>0</v>
      </c>
      <c r="G63" s="131">
        <v>20000</v>
      </c>
      <c r="H63" s="115">
        <f>SUM(F63+G63)</f>
        <v>20000</v>
      </c>
    </row>
    <row r="64" spans="1:8" ht="14.25">
      <c r="A64" s="88">
        <v>801</v>
      </c>
      <c r="B64" s="88"/>
      <c r="C64" s="88"/>
      <c r="D64" s="112" t="s">
        <v>98</v>
      </c>
      <c r="E64" s="113">
        <f>SUM(E65+E87+E119+E135+E138+E140)</f>
        <v>2845097</v>
      </c>
      <c r="F64" s="113">
        <v>4968679</v>
      </c>
      <c r="G64" s="113">
        <f>SUM(G65+G82)</f>
        <v>27130</v>
      </c>
      <c r="H64" s="113">
        <v>4995809</v>
      </c>
    </row>
    <row r="65" spans="1:8" ht="12.75" customHeight="1">
      <c r="A65" s="93"/>
      <c r="B65" s="93">
        <v>80101</v>
      </c>
      <c r="C65" s="93"/>
      <c r="D65" s="111" t="s">
        <v>99</v>
      </c>
      <c r="E65" s="114">
        <f>SUM(E66:E86)</f>
        <v>2842097</v>
      </c>
      <c r="F65" s="114">
        <v>3089615</v>
      </c>
      <c r="G65" s="114">
        <f>SUM(G74:G78)</f>
        <v>-52570</v>
      </c>
      <c r="H65" s="114">
        <v>3037045</v>
      </c>
    </row>
    <row r="66" spans="1:8" ht="60" hidden="1">
      <c r="A66" s="93"/>
      <c r="B66" s="93"/>
      <c r="C66" s="93">
        <v>2820</v>
      </c>
      <c r="D66" s="111" t="s">
        <v>137</v>
      </c>
      <c r="E66" s="115">
        <v>458166</v>
      </c>
      <c r="F66" s="115">
        <v>460000</v>
      </c>
      <c r="G66" s="92"/>
      <c r="H66" s="124">
        <f>SUM(F66+G66)</f>
        <v>460000</v>
      </c>
    </row>
    <row r="67" spans="1:8" ht="0.75" customHeight="1" hidden="1">
      <c r="A67" s="93"/>
      <c r="B67" s="93"/>
      <c r="C67" s="93">
        <v>3020</v>
      </c>
      <c r="D67" s="111" t="s">
        <v>153</v>
      </c>
      <c r="E67" s="114">
        <v>105649</v>
      </c>
      <c r="F67" s="117">
        <v>114292</v>
      </c>
      <c r="G67" s="92"/>
      <c r="H67" s="116">
        <f aca="true" t="shared" si="1" ref="H67:H78">SUM(F67+G67)</f>
        <v>114292</v>
      </c>
    </row>
    <row r="68" spans="1:8" ht="30" hidden="1">
      <c r="A68" s="93"/>
      <c r="B68" s="93"/>
      <c r="C68" s="93">
        <v>4010</v>
      </c>
      <c r="D68" s="111" t="s">
        <v>147</v>
      </c>
      <c r="E68" s="114">
        <v>1126688</v>
      </c>
      <c r="F68" s="117">
        <v>1199191</v>
      </c>
      <c r="G68" s="92"/>
      <c r="H68" s="116">
        <f t="shared" si="1"/>
        <v>1199191</v>
      </c>
    </row>
    <row r="69" spans="1:8" ht="15" hidden="1">
      <c r="A69" s="93"/>
      <c r="B69" s="93"/>
      <c r="C69" s="93">
        <v>4040</v>
      </c>
      <c r="D69" s="111" t="s">
        <v>148</v>
      </c>
      <c r="E69" s="114">
        <v>88117</v>
      </c>
      <c r="F69" s="117">
        <v>95769</v>
      </c>
      <c r="G69" s="92"/>
      <c r="H69" s="116">
        <f t="shared" si="1"/>
        <v>95769</v>
      </c>
    </row>
    <row r="70" spans="1:8" ht="15" hidden="1">
      <c r="A70" s="93"/>
      <c r="B70" s="93"/>
      <c r="C70" s="93">
        <v>4110</v>
      </c>
      <c r="D70" s="111" t="s">
        <v>142</v>
      </c>
      <c r="E70" s="114">
        <v>236120</v>
      </c>
      <c r="F70" s="117">
        <v>252245</v>
      </c>
      <c r="G70" s="92"/>
      <c r="H70" s="116">
        <f t="shared" si="1"/>
        <v>252245</v>
      </c>
    </row>
    <row r="71" spans="1:8" ht="0.75" customHeight="1" hidden="1">
      <c r="A71" s="93"/>
      <c r="B71" s="93"/>
      <c r="C71" s="93">
        <v>4120</v>
      </c>
      <c r="D71" s="111" t="s">
        <v>143</v>
      </c>
      <c r="E71" s="114">
        <v>32150</v>
      </c>
      <c r="F71" s="117">
        <v>34353</v>
      </c>
      <c r="G71" s="92"/>
      <c r="H71" s="116">
        <f t="shared" si="1"/>
        <v>34353</v>
      </c>
    </row>
    <row r="72" spans="1:8" ht="15" hidden="1">
      <c r="A72" s="93"/>
      <c r="B72" s="93"/>
      <c r="C72" s="93" t="s">
        <v>173</v>
      </c>
      <c r="D72" s="111" t="s">
        <v>174</v>
      </c>
      <c r="E72" s="114">
        <v>9700</v>
      </c>
      <c r="F72" s="117">
        <v>10000</v>
      </c>
      <c r="G72" s="92"/>
      <c r="H72" s="116">
        <f t="shared" si="1"/>
        <v>10000</v>
      </c>
    </row>
    <row r="73" spans="1:8" ht="0.75" customHeight="1" hidden="1">
      <c r="A73" s="93"/>
      <c r="B73" s="93"/>
      <c r="C73" s="93">
        <v>4140</v>
      </c>
      <c r="D73" s="111" t="s">
        <v>175</v>
      </c>
      <c r="E73" s="114">
        <v>6632</v>
      </c>
      <c r="F73" s="117">
        <v>7011</v>
      </c>
      <c r="G73" s="92"/>
      <c r="H73" s="116">
        <f t="shared" si="1"/>
        <v>7011</v>
      </c>
    </row>
    <row r="74" spans="1:8" ht="15" customHeight="1">
      <c r="A74" s="93"/>
      <c r="B74" s="93"/>
      <c r="C74" s="93">
        <v>4210</v>
      </c>
      <c r="D74" s="111" t="s">
        <v>132</v>
      </c>
      <c r="E74" s="114">
        <v>32947</v>
      </c>
      <c r="F74" s="117">
        <v>28476</v>
      </c>
      <c r="G74" s="120">
        <v>30000</v>
      </c>
      <c r="H74" s="116">
        <f t="shared" si="1"/>
        <v>58476</v>
      </c>
    </row>
    <row r="75" spans="1:8" ht="30" hidden="1">
      <c r="A75" s="93"/>
      <c r="B75" s="93"/>
      <c r="C75" s="93">
        <v>4240</v>
      </c>
      <c r="D75" s="94" t="s">
        <v>176</v>
      </c>
      <c r="E75" s="118">
        <v>7314</v>
      </c>
      <c r="F75" s="119">
        <v>7534</v>
      </c>
      <c r="G75" s="120"/>
      <c r="H75" s="116">
        <f t="shared" si="1"/>
        <v>7534</v>
      </c>
    </row>
    <row r="76" spans="1:8" ht="15" hidden="1">
      <c r="A76" s="93"/>
      <c r="B76" s="93"/>
      <c r="C76" s="93">
        <v>4260</v>
      </c>
      <c r="D76" s="111" t="s">
        <v>154</v>
      </c>
      <c r="E76" s="114">
        <v>75717</v>
      </c>
      <c r="F76" s="117">
        <v>77988</v>
      </c>
      <c r="G76" s="120"/>
      <c r="H76" s="116">
        <f t="shared" si="1"/>
        <v>77988</v>
      </c>
    </row>
    <row r="77" spans="1:8" ht="15">
      <c r="A77" s="93"/>
      <c r="B77" s="93"/>
      <c r="C77" s="93">
        <v>4270</v>
      </c>
      <c r="D77" s="111" t="s">
        <v>133</v>
      </c>
      <c r="E77" s="114">
        <v>105131</v>
      </c>
      <c r="F77" s="117">
        <v>690103</v>
      </c>
      <c r="G77" s="120">
        <v>-114570</v>
      </c>
      <c r="H77" s="116">
        <f t="shared" si="1"/>
        <v>575533</v>
      </c>
    </row>
    <row r="78" spans="1:8" ht="45">
      <c r="A78" s="93"/>
      <c r="B78" s="93"/>
      <c r="C78" s="93" t="s">
        <v>271</v>
      </c>
      <c r="D78" s="111" t="s">
        <v>272</v>
      </c>
      <c r="E78" s="114"/>
      <c r="F78" s="117">
        <v>0</v>
      </c>
      <c r="G78" s="127">
        <v>32000</v>
      </c>
      <c r="H78" s="116">
        <f t="shared" si="1"/>
        <v>32000</v>
      </c>
    </row>
    <row r="79" spans="1:8" ht="15">
      <c r="A79" s="93"/>
      <c r="B79" s="93" t="s">
        <v>184</v>
      </c>
      <c r="C79" s="93"/>
      <c r="D79" s="111" t="s">
        <v>102</v>
      </c>
      <c r="E79" s="116">
        <f>SUM(E81)</f>
        <v>266847</v>
      </c>
      <c r="F79" s="116">
        <f>SUM(F81)</f>
        <v>263375</v>
      </c>
      <c r="G79" s="106">
        <f>SUM(G80:G81)</f>
        <v>0</v>
      </c>
      <c r="H79" s="116">
        <f>SUM(F79+G79)</f>
        <v>263375</v>
      </c>
    </row>
    <row r="80" spans="1:8" ht="15">
      <c r="A80" s="93"/>
      <c r="B80" s="93"/>
      <c r="C80" s="93" t="s">
        <v>191</v>
      </c>
      <c r="D80" s="111" t="s">
        <v>132</v>
      </c>
      <c r="E80" s="116"/>
      <c r="F80" s="116">
        <v>0</v>
      </c>
      <c r="G80" s="120">
        <v>4800</v>
      </c>
      <c r="H80" s="116">
        <f>SUM(F80+G80)</f>
        <v>4800</v>
      </c>
    </row>
    <row r="81" spans="1:8" ht="15">
      <c r="A81" s="93"/>
      <c r="B81" s="93"/>
      <c r="C81" s="93">
        <v>4300</v>
      </c>
      <c r="D81" s="111" t="s">
        <v>127</v>
      </c>
      <c r="E81" s="114">
        <v>266847</v>
      </c>
      <c r="F81" s="114">
        <v>263375</v>
      </c>
      <c r="G81" s="120">
        <v>-4800</v>
      </c>
      <c r="H81" s="116">
        <f>SUM(F81+G81)</f>
        <v>258575</v>
      </c>
    </row>
    <row r="82" spans="1:8" ht="15">
      <c r="A82" s="93"/>
      <c r="B82" s="93" t="s">
        <v>189</v>
      </c>
      <c r="C82" s="93"/>
      <c r="D82" s="111" t="s">
        <v>16</v>
      </c>
      <c r="E82" s="116">
        <f>SUM(E85:E90)</f>
        <v>24022</v>
      </c>
      <c r="F82" s="116">
        <f>SUM(F85:F90)</f>
        <v>24600</v>
      </c>
      <c r="G82" s="120">
        <f>SUM(G83:G90)</f>
        <v>79700</v>
      </c>
      <c r="H82" s="116">
        <f>SUM(H83:H90)</f>
        <v>104300</v>
      </c>
    </row>
    <row r="83" spans="1:8" ht="30">
      <c r="A83" s="93"/>
      <c r="B83" s="93"/>
      <c r="C83" s="93">
        <v>3020</v>
      </c>
      <c r="D83" s="111" t="s">
        <v>153</v>
      </c>
      <c r="E83" s="116"/>
      <c r="F83" s="116">
        <v>0</v>
      </c>
      <c r="G83" s="92">
        <v>200</v>
      </c>
      <c r="H83" s="116">
        <f>SUM(F83:G83)</f>
        <v>200</v>
      </c>
    </row>
    <row r="84" spans="1:8" ht="15" customHeight="1">
      <c r="A84" s="93"/>
      <c r="B84" s="93"/>
      <c r="C84" s="93" t="s">
        <v>205</v>
      </c>
      <c r="D84" s="94" t="s">
        <v>147</v>
      </c>
      <c r="E84" s="123"/>
      <c r="F84" s="123">
        <v>0</v>
      </c>
      <c r="G84" s="145">
        <v>62500</v>
      </c>
      <c r="H84" s="123">
        <f aca="true" t="shared" si="2" ref="H84:H90">SUM(F84:G84)</f>
        <v>62500</v>
      </c>
    </row>
    <row r="85" spans="1:8" ht="15">
      <c r="A85" s="93"/>
      <c r="B85" s="93"/>
      <c r="C85" s="93" t="s">
        <v>190</v>
      </c>
      <c r="D85" s="111" t="s">
        <v>142</v>
      </c>
      <c r="E85" s="116">
        <v>50</v>
      </c>
      <c r="F85" s="121">
        <v>50</v>
      </c>
      <c r="G85" s="120">
        <v>10770</v>
      </c>
      <c r="H85" s="116">
        <f t="shared" si="2"/>
        <v>10820</v>
      </c>
    </row>
    <row r="86" spans="1:8" ht="15">
      <c r="A86" s="93"/>
      <c r="B86" s="93"/>
      <c r="C86" s="93" t="s">
        <v>206</v>
      </c>
      <c r="D86" s="111" t="s">
        <v>143</v>
      </c>
      <c r="E86" s="116"/>
      <c r="F86" s="121">
        <v>0</v>
      </c>
      <c r="G86" s="120">
        <v>1540</v>
      </c>
      <c r="H86" s="116">
        <f t="shared" si="2"/>
        <v>1540</v>
      </c>
    </row>
    <row r="87" spans="1:8" ht="15">
      <c r="A87" s="93"/>
      <c r="B87" s="93"/>
      <c r="C87" s="93" t="s">
        <v>191</v>
      </c>
      <c r="D87" s="111" t="s">
        <v>132</v>
      </c>
      <c r="E87" s="116">
        <v>3000</v>
      </c>
      <c r="F87" s="121">
        <v>3000</v>
      </c>
      <c r="G87" s="120">
        <v>2000</v>
      </c>
      <c r="H87" s="116">
        <f t="shared" si="2"/>
        <v>5000</v>
      </c>
    </row>
    <row r="88" spans="1:8" ht="15">
      <c r="A88" s="92"/>
      <c r="B88" s="93"/>
      <c r="C88" s="93" t="s">
        <v>140</v>
      </c>
      <c r="D88" s="111" t="s">
        <v>127</v>
      </c>
      <c r="E88" s="116">
        <v>1550</v>
      </c>
      <c r="F88" s="121">
        <v>1550</v>
      </c>
      <c r="G88" s="120">
        <v>1000</v>
      </c>
      <c r="H88" s="116">
        <f t="shared" si="2"/>
        <v>2550</v>
      </c>
    </row>
    <row r="89" spans="1:8" ht="15">
      <c r="A89" s="93"/>
      <c r="B89" s="93"/>
      <c r="C89" s="93">
        <v>4410</v>
      </c>
      <c r="D89" s="111" t="s">
        <v>149</v>
      </c>
      <c r="E89" s="122"/>
      <c r="F89" s="122">
        <v>0</v>
      </c>
      <c r="G89" s="120">
        <v>250</v>
      </c>
      <c r="H89" s="116">
        <f t="shared" si="2"/>
        <v>250</v>
      </c>
    </row>
    <row r="90" spans="1:8" ht="30">
      <c r="A90" s="93"/>
      <c r="B90" s="93"/>
      <c r="C90" s="93" t="s">
        <v>192</v>
      </c>
      <c r="D90" s="94" t="s">
        <v>150</v>
      </c>
      <c r="E90" s="123">
        <v>19422</v>
      </c>
      <c r="F90" s="126">
        <v>20000</v>
      </c>
      <c r="G90" s="120">
        <v>1440</v>
      </c>
      <c r="H90" s="116">
        <f t="shared" si="2"/>
        <v>21440</v>
      </c>
    </row>
    <row r="91" spans="1:8" ht="14.25">
      <c r="A91" s="88" t="s">
        <v>200</v>
      </c>
      <c r="B91" s="88"/>
      <c r="C91" s="88"/>
      <c r="D91" s="112" t="s">
        <v>103</v>
      </c>
      <c r="E91" s="129" t="e">
        <f>SUM(E92+E99+E111+E113+#REF!+E116+E130+#REF!+E133)</f>
        <v>#REF!</v>
      </c>
      <c r="F91" s="129">
        <v>1204302</v>
      </c>
      <c r="G91" s="87">
        <v>0</v>
      </c>
      <c r="H91" s="129">
        <v>1204302</v>
      </c>
    </row>
    <row r="92" spans="1:8" ht="15">
      <c r="A92" s="93"/>
      <c r="B92" s="93" t="s">
        <v>211</v>
      </c>
      <c r="C92" s="93"/>
      <c r="D92" s="111" t="s">
        <v>212</v>
      </c>
      <c r="E92" s="116">
        <f>SUM(E93)</f>
        <v>135990</v>
      </c>
      <c r="F92" s="114">
        <v>140070</v>
      </c>
      <c r="G92" s="143">
        <v>-1400</v>
      </c>
      <c r="H92" s="114">
        <f>SUM(F92+G92)</f>
        <v>138670</v>
      </c>
    </row>
    <row r="93" spans="1:8" ht="15">
      <c r="A93" s="93"/>
      <c r="B93" s="93"/>
      <c r="C93" s="93" t="s">
        <v>203</v>
      </c>
      <c r="D93" s="111" t="s">
        <v>204</v>
      </c>
      <c r="E93" s="116">
        <v>135990</v>
      </c>
      <c r="F93" s="114">
        <v>139500</v>
      </c>
      <c r="G93" s="120">
        <v>-1400</v>
      </c>
      <c r="H93" s="116">
        <f>SUM(F93+G93)</f>
        <v>138100</v>
      </c>
    </row>
    <row r="94" spans="1:8" ht="14.25" customHeight="1">
      <c r="A94" s="93"/>
      <c r="B94" s="93" t="s">
        <v>218</v>
      </c>
      <c r="C94" s="93"/>
      <c r="D94" s="111" t="s">
        <v>16</v>
      </c>
      <c r="E94" s="114">
        <f>SUM(E95:E95)</f>
        <v>24273</v>
      </c>
      <c r="F94" s="114">
        <f>SUM(F95:F96)</f>
        <v>19168</v>
      </c>
      <c r="G94" s="120">
        <f>SUM(G96)</f>
        <v>1400</v>
      </c>
      <c r="H94" s="116">
        <f>SUM(F94+G94)</f>
        <v>20568</v>
      </c>
    </row>
    <row r="95" spans="1:8" ht="0.75" customHeight="1" hidden="1">
      <c r="A95" s="93"/>
      <c r="B95" s="93"/>
      <c r="C95" s="93">
        <v>3110</v>
      </c>
      <c r="D95" s="111" t="s">
        <v>217</v>
      </c>
      <c r="E95" s="114">
        <v>24273</v>
      </c>
      <c r="F95" s="114">
        <v>19168</v>
      </c>
      <c r="G95" s="120"/>
      <c r="H95" s="116">
        <f>SUM(F95+G95)</f>
        <v>19168</v>
      </c>
    </row>
    <row r="96" spans="1:8" ht="15">
      <c r="A96" s="93"/>
      <c r="B96" s="93"/>
      <c r="C96" s="93">
        <v>4300</v>
      </c>
      <c r="D96" s="111" t="s">
        <v>127</v>
      </c>
      <c r="E96" s="114"/>
      <c r="F96" s="114">
        <v>0</v>
      </c>
      <c r="G96" s="120">
        <v>1400</v>
      </c>
      <c r="H96" s="116">
        <f>SUM(F96+G96)</f>
        <v>1400</v>
      </c>
    </row>
    <row r="97" spans="1:8" ht="14.25">
      <c r="A97" s="88">
        <v>854</v>
      </c>
      <c r="B97" s="88"/>
      <c r="C97" s="88"/>
      <c r="D97" s="112" t="s">
        <v>110</v>
      </c>
      <c r="E97" s="113">
        <f>SUM(E98+E121)</f>
        <v>0</v>
      </c>
      <c r="F97" s="113">
        <v>206595</v>
      </c>
      <c r="G97" s="128">
        <f>SUM(G98+G121+G123)</f>
        <v>154439</v>
      </c>
      <c r="H97" s="113">
        <v>361034</v>
      </c>
    </row>
    <row r="98" spans="1:8" ht="15">
      <c r="A98" s="93"/>
      <c r="B98" s="93" t="s">
        <v>270</v>
      </c>
      <c r="C98" s="93"/>
      <c r="D98" s="111" t="s">
        <v>16</v>
      </c>
      <c r="E98" s="114"/>
      <c r="F98" s="114">
        <v>0</v>
      </c>
      <c r="G98" s="120">
        <v>154439</v>
      </c>
      <c r="H98" s="114">
        <f>SUM(H99)</f>
        <v>154439</v>
      </c>
    </row>
    <row r="99" spans="1:8" ht="15">
      <c r="A99" s="93"/>
      <c r="B99" s="93"/>
      <c r="C99" s="93" t="s">
        <v>180</v>
      </c>
      <c r="D99" s="111" t="s">
        <v>181</v>
      </c>
      <c r="E99" s="114"/>
      <c r="F99" s="114">
        <v>0</v>
      </c>
      <c r="G99" s="120">
        <v>154439</v>
      </c>
      <c r="H99" s="114">
        <f>SUM(F99:G99)</f>
        <v>154439</v>
      </c>
    </row>
    <row r="100" spans="1:8" ht="14.25">
      <c r="A100" s="88">
        <v>926</v>
      </c>
      <c r="B100" s="25"/>
      <c r="C100" s="25"/>
      <c r="D100" s="112" t="s">
        <v>116</v>
      </c>
      <c r="E100" s="113">
        <f>SUM(E101+E103)</f>
        <v>473481</v>
      </c>
      <c r="F100" s="113">
        <v>3663842</v>
      </c>
      <c r="G100" s="144">
        <v>30000</v>
      </c>
      <c r="H100" s="113">
        <v>3693842</v>
      </c>
    </row>
    <row r="101" spans="1:8" ht="15">
      <c r="A101" s="25"/>
      <c r="B101" s="93" t="s">
        <v>232</v>
      </c>
      <c r="C101" s="23"/>
      <c r="D101" s="111" t="s">
        <v>117</v>
      </c>
      <c r="E101" s="114">
        <f>SUM(E102)</f>
        <v>428821</v>
      </c>
      <c r="F101" s="114">
        <f>SUM(F102)</f>
        <v>3618144</v>
      </c>
      <c r="G101" s="120">
        <v>30000</v>
      </c>
      <c r="H101" s="114">
        <f>SUM(H102)</f>
        <v>3648144</v>
      </c>
    </row>
    <row r="102" spans="1:8" ht="30" customHeight="1">
      <c r="A102" s="25"/>
      <c r="B102" s="23"/>
      <c r="C102" s="93" t="s">
        <v>178</v>
      </c>
      <c r="D102" s="94" t="s">
        <v>121</v>
      </c>
      <c r="E102" s="118">
        <v>428821</v>
      </c>
      <c r="F102" s="118">
        <v>3618144</v>
      </c>
      <c r="G102" s="145">
        <v>30000</v>
      </c>
      <c r="H102" s="118">
        <f>SUM(F102+G102)</f>
        <v>3648144</v>
      </c>
    </row>
    <row r="103" spans="1:8" ht="15">
      <c r="A103" s="93"/>
      <c r="B103" s="93" t="s">
        <v>290</v>
      </c>
      <c r="C103" s="93"/>
      <c r="D103" s="111" t="s">
        <v>16</v>
      </c>
      <c r="E103" s="114">
        <f>SUM(E105:E108)</f>
        <v>44660</v>
      </c>
      <c r="F103" s="114">
        <f>SUM(F104:F108)</f>
        <v>45698</v>
      </c>
      <c r="G103" s="120">
        <f>SUM(G104:G108)</f>
        <v>0</v>
      </c>
      <c r="H103" s="114">
        <v>45698</v>
      </c>
    </row>
    <row r="104" spans="1:8" ht="90">
      <c r="A104" s="93"/>
      <c r="B104" s="93"/>
      <c r="C104" s="93" t="s">
        <v>138</v>
      </c>
      <c r="D104" s="94" t="s">
        <v>233</v>
      </c>
      <c r="E104" s="118">
        <v>0</v>
      </c>
      <c r="F104" s="115">
        <v>10000</v>
      </c>
      <c r="G104" s="131">
        <v>26000</v>
      </c>
      <c r="H104" s="115">
        <v>36000</v>
      </c>
    </row>
    <row r="105" spans="1:8" ht="15">
      <c r="A105" s="93"/>
      <c r="B105" s="93"/>
      <c r="C105" s="93">
        <v>4210</v>
      </c>
      <c r="D105" s="111" t="s">
        <v>132</v>
      </c>
      <c r="E105" s="114">
        <v>20400</v>
      </c>
      <c r="F105" s="114">
        <v>16012</v>
      </c>
      <c r="G105" s="120">
        <v>-13481</v>
      </c>
      <c r="H105" s="114">
        <f>SUM(F105+G105)</f>
        <v>2531</v>
      </c>
    </row>
    <row r="106" spans="1:8" ht="15">
      <c r="A106" s="93"/>
      <c r="B106" s="93"/>
      <c r="C106" s="93">
        <v>4260</v>
      </c>
      <c r="D106" s="111" t="s">
        <v>154</v>
      </c>
      <c r="E106" s="114">
        <v>8900</v>
      </c>
      <c r="F106" s="114">
        <f>SUM(E106*1.03)</f>
        <v>9167</v>
      </c>
      <c r="G106" s="120">
        <v>-3000</v>
      </c>
      <c r="H106" s="114">
        <v>6167</v>
      </c>
    </row>
    <row r="107" spans="1:8" ht="15">
      <c r="A107" s="93"/>
      <c r="B107" s="93"/>
      <c r="C107" s="93">
        <v>4300</v>
      </c>
      <c r="D107" s="111" t="s">
        <v>127</v>
      </c>
      <c r="E107" s="114">
        <v>13190</v>
      </c>
      <c r="F107" s="114">
        <v>8586</v>
      </c>
      <c r="G107" s="120">
        <v>-7586</v>
      </c>
      <c r="H107" s="114">
        <v>1000</v>
      </c>
    </row>
    <row r="108" spans="1:8" ht="15">
      <c r="A108" s="93"/>
      <c r="B108" s="93"/>
      <c r="C108" s="93">
        <v>4430</v>
      </c>
      <c r="D108" s="111" t="s">
        <v>144</v>
      </c>
      <c r="E108" s="114">
        <v>2170</v>
      </c>
      <c r="F108" s="114">
        <v>1933</v>
      </c>
      <c r="G108" s="120">
        <v>-1933</v>
      </c>
      <c r="H108" s="114">
        <v>0</v>
      </c>
    </row>
    <row r="109" spans="1:8" ht="15">
      <c r="A109" s="93"/>
      <c r="B109" s="93"/>
      <c r="C109" s="93"/>
      <c r="D109" s="112" t="s">
        <v>234</v>
      </c>
      <c r="E109" s="113" t="e">
        <f>SUM(#REF!+#REF!+#REF!+#REF!+#REF!+#REF!+#REF!+#REF!+#REF!+#REF!+#REF!+#REF!+#REF!+#REF!+E21+E49+E77+E85)</f>
        <v>#REF!</v>
      </c>
      <c r="F109" s="113">
        <v>15784661</v>
      </c>
      <c r="G109" s="113">
        <f>SUM(G47+G53+G64+G97+G100+G61)</f>
        <v>873789</v>
      </c>
      <c r="H109" s="113">
        <f>SUM(F109:G109)</f>
        <v>16658450</v>
      </c>
    </row>
    <row r="110" spans="1:8" ht="15">
      <c r="A110" s="132"/>
      <c r="B110" s="132"/>
      <c r="C110" s="132"/>
      <c r="D110" s="139"/>
      <c r="E110" s="138"/>
      <c r="F110" s="138"/>
      <c r="G110" s="138"/>
      <c r="H110" s="138"/>
    </row>
    <row r="111" spans="1:8" ht="15">
      <c r="A111" s="122"/>
      <c r="B111" s="122"/>
      <c r="C111" s="122"/>
      <c r="D111" s="122"/>
      <c r="E111" s="122"/>
      <c r="F111" s="122"/>
      <c r="G111" s="122"/>
      <c r="H111" s="122"/>
    </row>
    <row r="112" spans="1:7" ht="15.75">
      <c r="A112" s="122"/>
      <c r="B112" s="122"/>
      <c r="C112" s="122"/>
      <c r="D112" s="122"/>
      <c r="E112" s="122"/>
      <c r="F112" s="86" t="s">
        <v>282</v>
      </c>
      <c r="G112" s="86"/>
    </row>
    <row r="113" spans="1:7" ht="15.75">
      <c r="A113" s="122"/>
      <c r="B113" s="122"/>
      <c r="C113" s="122"/>
      <c r="D113" s="122"/>
      <c r="E113" s="122"/>
      <c r="F113" s="86"/>
      <c r="G113" s="86"/>
    </row>
    <row r="114" spans="1:7" ht="15.75">
      <c r="A114" s="122"/>
      <c r="B114" s="122"/>
      <c r="C114" s="122"/>
      <c r="D114" s="122"/>
      <c r="E114" s="122"/>
      <c r="F114" s="86"/>
      <c r="G114" s="86"/>
    </row>
    <row r="115" spans="1:7" ht="15.75">
      <c r="A115" s="122"/>
      <c r="B115" s="122"/>
      <c r="C115" s="122"/>
      <c r="D115" s="122"/>
      <c r="E115" s="122"/>
      <c r="F115" s="86" t="s">
        <v>295</v>
      </c>
      <c r="G115" s="86"/>
    </row>
    <row r="116" spans="1:8" ht="15">
      <c r="A116" s="122"/>
      <c r="B116" s="122"/>
      <c r="C116" s="122"/>
      <c r="D116" s="122"/>
      <c r="E116" s="122"/>
      <c r="F116" s="122"/>
      <c r="G116" s="122"/>
      <c r="H116" s="122"/>
    </row>
    <row r="117" spans="1:8" ht="15">
      <c r="A117" s="122"/>
      <c r="B117" s="122"/>
      <c r="C117" s="122"/>
      <c r="D117" s="122"/>
      <c r="E117" s="122"/>
      <c r="F117" s="122"/>
      <c r="G117" s="122"/>
      <c r="H117" s="122"/>
    </row>
    <row r="118" spans="1:8" ht="15">
      <c r="A118" s="122"/>
      <c r="B118" s="122"/>
      <c r="C118" s="122"/>
      <c r="D118" s="122"/>
      <c r="E118" s="122"/>
      <c r="F118" s="122"/>
      <c r="G118" s="122"/>
      <c r="H118" s="122"/>
    </row>
    <row r="119" spans="1:8" ht="15">
      <c r="A119" s="122"/>
      <c r="B119" s="122"/>
      <c r="C119" s="122"/>
      <c r="D119" s="122"/>
      <c r="E119" s="122"/>
      <c r="F119" s="122"/>
      <c r="G119" s="122"/>
      <c r="H119" s="122"/>
    </row>
    <row r="120" spans="1:8" ht="15">
      <c r="A120" s="122"/>
      <c r="B120" s="122"/>
      <c r="C120" s="122"/>
      <c r="D120" s="122"/>
      <c r="E120" s="122"/>
      <c r="F120" s="122"/>
      <c r="G120" s="122"/>
      <c r="H120" s="122"/>
    </row>
    <row r="121" spans="1:8" ht="15">
      <c r="A121" s="122"/>
      <c r="B121" s="122"/>
      <c r="C121" s="122"/>
      <c r="D121" s="122"/>
      <c r="E121" s="122"/>
      <c r="F121" s="122"/>
      <c r="G121" s="122"/>
      <c r="H121" s="122"/>
    </row>
    <row r="122" spans="1:8" ht="15">
      <c r="A122" s="122"/>
      <c r="B122" s="122"/>
      <c r="C122" s="122"/>
      <c r="D122" s="122"/>
      <c r="E122" s="122"/>
      <c r="F122" s="122"/>
      <c r="G122" s="122"/>
      <c r="H122" s="122"/>
    </row>
    <row r="123" spans="1:8" ht="15">
      <c r="A123" s="122"/>
      <c r="B123" s="122"/>
      <c r="C123" s="122"/>
      <c r="D123" s="122"/>
      <c r="E123" s="122"/>
      <c r="F123" s="122"/>
      <c r="G123" s="122"/>
      <c r="H123" s="122"/>
    </row>
    <row r="124" spans="1:8" ht="15">
      <c r="A124" s="122"/>
      <c r="B124" s="122"/>
      <c r="C124" s="122"/>
      <c r="D124" s="122"/>
      <c r="E124" s="122"/>
      <c r="F124" s="122"/>
      <c r="G124" s="122"/>
      <c r="H124" s="122"/>
    </row>
    <row r="125" spans="1:8" ht="15">
      <c r="A125" s="122"/>
      <c r="B125" s="122"/>
      <c r="C125" s="122"/>
      <c r="D125" s="122"/>
      <c r="E125" s="122"/>
      <c r="F125" s="122"/>
      <c r="G125" s="122"/>
      <c r="H125" s="122"/>
    </row>
    <row r="126" spans="1:8" ht="15">
      <c r="A126" s="122"/>
      <c r="B126" s="122"/>
      <c r="C126" s="122"/>
      <c r="D126" s="122"/>
      <c r="E126" s="122"/>
      <c r="F126" s="122"/>
      <c r="G126" s="122"/>
      <c r="H126" s="122"/>
    </row>
    <row r="127" spans="1:8" ht="15">
      <c r="A127" s="122"/>
      <c r="B127" s="122"/>
      <c r="C127" s="122"/>
      <c r="D127" s="122"/>
      <c r="E127" s="122"/>
      <c r="F127" s="122"/>
      <c r="G127" s="122"/>
      <c r="H127" s="122"/>
    </row>
    <row r="128" spans="1:8" ht="15">
      <c r="A128" s="122"/>
      <c r="B128" s="122"/>
      <c r="C128" s="122"/>
      <c r="D128" s="122"/>
      <c r="E128" s="122"/>
      <c r="F128" s="122"/>
      <c r="G128" s="122"/>
      <c r="H128" s="122"/>
    </row>
    <row r="129" spans="1:8" ht="15">
      <c r="A129" s="122"/>
      <c r="B129" s="122"/>
      <c r="C129" s="122"/>
      <c r="D129" s="122"/>
      <c r="E129" s="122"/>
      <c r="F129" s="122"/>
      <c r="G129" s="122"/>
      <c r="H129" s="122"/>
    </row>
    <row r="130" spans="1:8" ht="15">
      <c r="A130" s="122"/>
      <c r="B130" s="122"/>
      <c r="C130" s="122"/>
      <c r="D130" s="122"/>
      <c r="E130" s="122"/>
      <c r="F130" s="122"/>
      <c r="G130" s="122"/>
      <c r="H130" s="122"/>
    </row>
    <row r="131" spans="1:8" ht="15">
      <c r="A131" s="122"/>
      <c r="B131" s="122"/>
      <c r="C131" s="122"/>
      <c r="D131" s="122"/>
      <c r="E131" s="122"/>
      <c r="F131" s="122"/>
      <c r="G131" s="122"/>
      <c r="H131" s="122"/>
    </row>
    <row r="132" spans="1:8" ht="15">
      <c r="A132" s="122"/>
      <c r="B132" s="122"/>
      <c r="C132" s="122"/>
      <c r="D132" s="122"/>
      <c r="E132" s="122"/>
      <c r="F132" s="122"/>
      <c r="G132" s="122"/>
      <c r="H132" s="122"/>
    </row>
    <row r="133" spans="1:8" ht="15">
      <c r="A133" s="122"/>
      <c r="B133" s="122"/>
      <c r="C133" s="122"/>
      <c r="D133" s="122"/>
      <c r="E133" s="122"/>
      <c r="F133" s="122"/>
      <c r="G133" s="122"/>
      <c r="H133" s="122"/>
    </row>
    <row r="134" spans="1:8" ht="15">
      <c r="A134" s="122"/>
      <c r="B134" s="122"/>
      <c r="C134" s="122"/>
      <c r="D134" s="122"/>
      <c r="E134" s="122"/>
      <c r="F134" s="122"/>
      <c r="G134" s="122"/>
      <c r="H134" s="122"/>
    </row>
    <row r="135" spans="1:8" ht="15">
      <c r="A135" s="122"/>
      <c r="B135" s="122"/>
      <c r="C135" s="122"/>
      <c r="D135" s="122"/>
      <c r="E135" s="122"/>
      <c r="F135" s="122"/>
      <c r="G135" s="122"/>
      <c r="H135" s="122"/>
    </row>
    <row r="136" spans="1:8" ht="15">
      <c r="A136" s="122"/>
      <c r="B136" s="122"/>
      <c r="C136" s="122"/>
      <c r="D136" s="122"/>
      <c r="E136" s="122"/>
      <c r="F136" s="122"/>
      <c r="G136" s="122"/>
      <c r="H136" s="122"/>
    </row>
    <row r="137" spans="1:8" ht="15">
      <c r="A137" s="122"/>
      <c r="B137" s="122"/>
      <c r="C137" s="122"/>
      <c r="D137" s="122"/>
      <c r="E137" s="122"/>
      <c r="F137" s="122"/>
      <c r="G137" s="122"/>
      <c r="H137" s="122"/>
    </row>
    <row r="138" spans="1:8" ht="15">
      <c r="A138" s="122"/>
      <c r="B138" s="122"/>
      <c r="C138" s="122"/>
      <c r="D138" s="122"/>
      <c r="E138" s="122"/>
      <c r="F138" s="122"/>
      <c r="G138" s="122"/>
      <c r="H138" s="122"/>
    </row>
    <row r="139" spans="1:8" ht="15">
      <c r="A139" s="122"/>
      <c r="B139" s="122"/>
      <c r="C139" s="122"/>
      <c r="D139" s="122"/>
      <c r="E139" s="122"/>
      <c r="F139" s="122"/>
      <c r="G139" s="122"/>
      <c r="H139" s="122"/>
    </row>
    <row r="140" spans="1:8" ht="15">
      <c r="A140" s="122"/>
      <c r="B140" s="122"/>
      <c r="C140" s="122"/>
      <c r="D140" s="122"/>
      <c r="E140" s="122"/>
      <c r="F140" s="122"/>
      <c r="G140" s="122"/>
      <c r="H140" s="122"/>
    </row>
    <row r="141" spans="1:8" ht="15">
      <c r="A141" s="122"/>
      <c r="B141" s="122"/>
      <c r="C141" s="122"/>
      <c r="D141" s="122"/>
      <c r="E141" s="122"/>
      <c r="F141" s="122"/>
      <c r="G141" s="122"/>
      <c r="H141" s="122"/>
    </row>
    <row r="142" spans="1:8" ht="15">
      <c r="A142" s="122"/>
      <c r="B142" s="122"/>
      <c r="C142" s="122"/>
      <c r="D142" s="122"/>
      <c r="E142" s="122"/>
      <c r="F142" s="122"/>
      <c r="G142" s="122"/>
      <c r="H142" s="122"/>
    </row>
    <row r="143" spans="1:8" ht="15">
      <c r="A143" s="122"/>
      <c r="B143" s="122"/>
      <c r="C143" s="122"/>
      <c r="D143" s="122"/>
      <c r="E143" s="122"/>
      <c r="F143" s="122"/>
      <c r="G143" s="122"/>
      <c r="H143" s="122"/>
    </row>
    <row r="144" spans="1:8" ht="15">
      <c r="A144" s="122"/>
      <c r="B144" s="122"/>
      <c r="C144" s="122"/>
      <c r="D144" s="122"/>
      <c r="E144" s="122"/>
      <c r="F144" s="122"/>
      <c r="G144" s="122"/>
      <c r="H144" s="122"/>
    </row>
    <row r="145" spans="1:8" ht="15">
      <c r="A145" s="122"/>
      <c r="B145" s="122"/>
      <c r="C145" s="122"/>
      <c r="D145" s="122"/>
      <c r="E145" s="122"/>
      <c r="F145" s="122"/>
      <c r="G145" s="122"/>
      <c r="H145" s="122"/>
    </row>
    <row r="146" spans="1:8" ht="15">
      <c r="A146" s="122"/>
      <c r="B146" s="122"/>
      <c r="C146" s="122"/>
      <c r="D146" s="122"/>
      <c r="E146" s="122"/>
      <c r="F146" s="122"/>
      <c r="G146" s="122"/>
      <c r="H146" s="122"/>
    </row>
    <row r="147" spans="1:8" ht="15">
      <c r="A147" s="122"/>
      <c r="B147" s="122"/>
      <c r="C147" s="122"/>
      <c r="D147" s="122"/>
      <c r="E147" s="122"/>
      <c r="F147" s="122"/>
      <c r="G147" s="122"/>
      <c r="H147" s="122"/>
    </row>
    <row r="148" spans="1:8" ht="15">
      <c r="A148" s="122"/>
      <c r="B148" s="122"/>
      <c r="C148" s="122"/>
      <c r="D148" s="122"/>
      <c r="E148" s="122"/>
      <c r="F148" s="122"/>
      <c r="G148" s="122"/>
      <c r="H148" s="122"/>
    </row>
    <row r="149" spans="1:8" ht="15">
      <c r="A149" s="122"/>
      <c r="B149" s="122"/>
      <c r="C149" s="122"/>
      <c r="D149" s="122"/>
      <c r="E149" s="122"/>
      <c r="F149" s="122"/>
      <c r="G149" s="122"/>
      <c r="H149" s="122"/>
    </row>
    <row r="150" spans="1:8" ht="15">
      <c r="A150" s="122"/>
      <c r="B150" s="122"/>
      <c r="C150" s="122"/>
      <c r="D150" s="122"/>
      <c r="E150" s="122"/>
      <c r="F150" s="122"/>
      <c r="G150" s="122"/>
      <c r="H150" s="122"/>
    </row>
    <row r="151" spans="1:8" ht="15">
      <c r="A151" s="122"/>
      <c r="B151" s="122"/>
      <c r="C151" s="122"/>
      <c r="D151" s="122"/>
      <c r="E151" s="122"/>
      <c r="F151" s="122"/>
      <c r="G151" s="122"/>
      <c r="H151" s="122"/>
    </row>
    <row r="152" spans="1:8" ht="15">
      <c r="A152" s="122"/>
      <c r="B152" s="122"/>
      <c r="C152" s="122"/>
      <c r="D152" s="122"/>
      <c r="E152" s="122"/>
      <c r="F152" s="122"/>
      <c r="G152" s="122"/>
      <c r="H152" s="122"/>
    </row>
    <row r="153" spans="1:8" ht="15">
      <c r="A153" s="122"/>
      <c r="B153" s="122"/>
      <c r="C153" s="122"/>
      <c r="D153" s="122"/>
      <c r="E153" s="122"/>
      <c r="F153" s="122"/>
      <c r="G153" s="122"/>
      <c r="H153" s="122"/>
    </row>
    <row r="154" spans="1:8" ht="15">
      <c r="A154" s="122"/>
      <c r="B154" s="122"/>
      <c r="C154" s="122"/>
      <c r="D154" s="122"/>
      <c r="E154" s="122"/>
      <c r="F154" s="122"/>
      <c r="G154" s="122"/>
      <c r="H154" s="122"/>
    </row>
    <row r="155" spans="1:8" ht="15">
      <c r="A155" s="122"/>
      <c r="B155" s="122"/>
      <c r="C155" s="122"/>
      <c r="D155" s="122"/>
      <c r="E155" s="122"/>
      <c r="F155" s="122"/>
      <c r="G155" s="122"/>
      <c r="H155" s="122"/>
    </row>
    <row r="156" spans="1:8" ht="15">
      <c r="A156" s="122"/>
      <c r="B156" s="122"/>
      <c r="C156" s="122"/>
      <c r="D156" s="122"/>
      <c r="E156" s="122"/>
      <c r="F156" s="122"/>
      <c r="G156" s="122"/>
      <c r="H156" s="122"/>
    </row>
    <row r="157" spans="1:8" ht="15">
      <c r="A157" s="122"/>
      <c r="B157" s="122"/>
      <c r="C157" s="122"/>
      <c r="D157" s="122"/>
      <c r="E157" s="122"/>
      <c r="F157" s="122"/>
      <c r="G157" s="122"/>
      <c r="H157" s="122"/>
    </row>
    <row r="158" spans="1:8" ht="15">
      <c r="A158" s="122"/>
      <c r="B158" s="122"/>
      <c r="C158" s="122"/>
      <c r="D158" s="122"/>
      <c r="E158" s="122"/>
      <c r="F158" s="122"/>
      <c r="G158" s="122"/>
      <c r="H158" s="122"/>
    </row>
    <row r="159" spans="1:8" ht="15">
      <c r="A159" s="122"/>
      <c r="B159" s="122"/>
      <c r="C159" s="122"/>
      <c r="D159" s="122"/>
      <c r="E159" s="122"/>
      <c r="F159" s="122"/>
      <c r="G159" s="122"/>
      <c r="H159" s="122"/>
    </row>
    <row r="160" spans="1:8" ht="15">
      <c r="A160" s="122"/>
      <c r="B160" s="122"/>
      <c r="C160" s="122"/>
      <c r="D160" s="122"/>
      <c r="E160" s="122"/>
      <c r="F160" s="122"/>
      <c r="G160" s="122"/>
      <c r="H160" s="122"/>
    </row>
    <row r="161" spans="1:8" ht="15">
      <c r="A161" s="122"/>
      <c r="B161" s="122"/>
      <c r="C161" s="122"/>
      <c r="D161" s="122"/>
      <c r="E161" s="122"/>
      <c r="F161" s="122"/>
      <c r="G161" s="122"/>
      <c r="H161" s="122"/>
    </row>
    <row r="162" spans="1:8" ht="15">
      <c r="A162" s="122"/>
      <c r="B162" s="122"/>
      <c r="C162" s="122"/>
      <c r="D162" s="122"/>
      <c r="E162" s="122"/>
      <c r="F162" s="122"/>
      <c r="G162" s="122"/>
      <c r="H162" s="122"/>
    </row>
    <row r="163" spans="1:8" ht="15">
      <c r="A163" s="122"/>
      <c r="B163" s="122"/>
      <c r="C163" s="122"/>
      <c r="D163" s="122"/>
      <c r="E163" s="122"/>
      <c r="F163" s="122"/>
      <c r="G163" s="122"/>
      <c r="H163" s="122"/>
    </row>
    <row r="164" spans="1:8" ht="15">
      <c r="A164" s="122"/>
      <c r="B164" s="122"/>
      <c r="C164" s="122"/>
      <c r="D164" s="122"/>
      <c r="E164" s="122"/>
      <c r="F164" s="122"/>
      <c r="G164" s="122"/>
      <c r="H164" s="122"/>
    </row>
    <row r="165" spans="1:8" ht="15">
      <c r="A165" s="122"/>
      <c r="B165" s="122"/>
      <c r="C165" s="122"/>
      <c r="D165" s="122"/>
      <c r="E165" s="122"/>
      <c r="F165" s="122"/>
      <c r="G165" s="122"/>
      <c r="H165" s="122"/>
    </row>
    <row r="166" spans="1:8" ht="15">
      <c r="A166" s="122"/>
      <c r="B166" s="122"/>
      <c r="C166" s="122"/>
      <c r="D166" s="122"/>
      <c r="E166" s="122"/>
      <c r="F166" s="122"/>
      <c r="G166" s="122"/>
      <c r="H166" s="122"/>
    </row>
    <row r="167" spans="1:8" ht="15">
      <c r="A167" s="122"/>
      <c r="B167" s="122"/>
      <c r="C167" s="122"/>
      <c r="D167" s="122"/>
      <c r="E167" s="122"/>
      <c r="F167" s="122"/>
      <c r="G167" s="122"/>
      <c r="H167" s="122"/>
    </row>
    <row r="168" spans="1:8" ht="15">
      <c r="A168" s="122"/>
      <c r="B168" s="122"/>
      <c r="C168" s="122"/>
      <c r="D168" s="122"/>
      <c r="E168" s="122"/>
      <c r="F168" s="122"/>
      <c r="G168" s="122"/>
      <c r="H168" s="122"/>
    </row>
    <row r="169" spans="1:8" ht="15">
      <c r="A169" s="122"/>
      <c r="B169" s="122"/>
      <c r="C169" s="122"/>
      <c r="D169" s="122"/>
      <c r="E169" s="122"/>
      <c r="F169" s="122"/>
      <c r="G169" s="122"/>
      <c r="H169" s="122"/>
    </row>
    <row r="170" spans="1:8" ht="15">
      <c r="A170" s="122"/>
      <c r="B170" s="122"/>
      <c r="C170" s="122"/>
      <c r="D170" s="122"/>
      <c r="E170" s="122"/>
      <c r="F170" s="122"/>
      <c r="G170" s="122"/>
      <c r="H170" s="122"/>
    </row>
    <row r="171" spans="1:8" ht="15">
      <c r="A171" s="122"/>
      <c r="B171" s="122"/>
      <c r="C171" s="122"/>
      <c r="D171" s="122"/>
      <c r="E171" s="122"/>
      <c r="F171" s="122"/>
      <c r="G171" s="122"/>
      <c r="H171" s="122"/>
    </row>
    <row r="172" spans="1:8" ht="15">
      <c r="A172" s="122"/>
      <c r="B172" s="122"/>
      <c r="C172" s="122"/>
      <c r="D172" s="122"/>
      <c r="E172" s="122"/>
      <c r="F172" s="122"/>
      <c r="G172" s="122"/>
      <c r="H172" s="122"/>
    </row>
    <row r="173" spans="1:8" ht="15">
      <c r="A173" s="122"/>
      <c r="B173" s="122"/>
      <c r="C173" s="122"/>
      <c r="D173" s="122"/>
      <c r="E173" s="122"/>
      <c r="F173" s="122"/>
      <c r="G173" s="122"/>
      <c r="H173" s="122"/>
    </row>
    <row r="174" spans="1:8" ht="15">
      <c r="A174" s="122"/>
      <c r="B174" s="122"/>
      <c r="C174" s="122"/>
      <c r="D174" s="122"/>
      <c r="E174" s="122"/>
      <c r="F174" s="122"/>
      <c r="G174" s="122"/>
      <c r="H174" s="122"/>
    </row>
    <row r="175" spans="1:8" ht="15">
      <c r="A175" s="122"/>
      <c r="B175" s="122"/>
      <c r="C175" s="122"/>
      <c r="D175" s="122"/>
      <c r="E175" s="122"/>
      <c r="F175" s="122"/>
      <c r="G175" s="122"/>
      <c r="H175" s="122"/>
    </row>
    <row r="176" spans="1:8" ht="15">
      <c r="A176" s="122"/>
      <c r="B176" s="122"/>
      <c r="C176" s="122"/>
      <c r="D176" s="122"/>
      <c r="E176" s="122"/>
      <c r="F176" s="122"/>
      <c r="G176" s="122"/>
      <c r="H176" s="122"/>
    </row>
    <row r="177" spans="1:8" ht="15">
      <c r="A177" s="122"/>
      <c r="B177" s="122"/>
      <c r="C177" s="122"/>
      <c r="D177" s="122"/>
      <c r="E177" s="122"/>
      <c r="F177" s="122"/>
      <c r="G177" s="122"/>
      <c r="H177" s="122"/>
    </row>
    <row r="178" spans="1:8" ht="15">
      <c r="A178" s="122"/>
      <c r="B178" s="122"/>
      <c r="C178" s="122"/>
      <c r="D178" s="122"/>
      <c r="E178" s="122"/>
      <c r="F178" s="122"/>
      <c r="G178" s="122"/>
      <c r="H178" s="122"/>
    </row>
    <row r="179" spans="1:8" ht="15">
      <c r="A179" s="122"/>
      <c r="B179" s="122"/>
      <c r="C179" s="122"/>
      <c r="D179" s="122"/>
      <c r="E179" s="122"/>
      <c r="F179" s="122"/>
      <c r="G179" s="122"/>
      <c r="H179" s="122"/>
    </row>
    <row r="180" spans="1:8" ht="15">
      <c r="A180" s="122"/>
      <c r="B180" s="122"/>
      <c r="C180" s="122"/>
      <c r="D180" s="122"/>
      <c r="E180" s="122"/>
      <c r="F180" s="122"/>
      <c r="G180" s="122"/>
      <c r="H180" s="122"/>
    </row>
    <row r="181" spans="1:8" ht="15">
      <c r="A181" s="122"/>
      <c r="B181" s="122"/>
      <c r="C181" s="122"/>
      <c r="D181" s="122"/>
      <c r="E181" s="122"/>
      <c r="F181" s="122"/>
      <c r="G181" s="122"/>
      <c r="H181" s="122"/>
    </row>
    <row r="182" spans="1:8" ht="15">
      <c r="A182" s="122"/>
      <c r="B182" s="122"/>
      <c r="C182" s="122"/>
      <c r="D182" s="122"/>
      <c r="E182" s="122"/>
      <c r="F182" s="122"/>
      <c r="G182" s="122"/>
      <c r="H182" s="122"/>
    </row>
    <row r="183" spans="1:8" ht="15">
      <c r="A183" s="122"/>
      <c r="B183" s="122"/>
      <c r="C183" s="122"/>
      <c r="D183" s="122"/>
      <c r="E183" s="122"/>
      <c r="F183" s="122"/>
      <c r="G183" s="122"/>
      <c r="H183" s="122"/>
    </row>
    <row r="184" spans="1:8" ht="15">
      <c r="A184" s="122"/>
      <c r="B184" s="122"/>
      <c r="C184" s="122"/>
      <c r="D184" s="122"/>
      <c r="E184" s="122"/>
      <c r="F184" s="122"/>
      <c r="G184" s="122"/>
      <c r="H184" s="122"/>
    </row>
    <row r="185" spans="1:8" ht="15">
      <c r="A185" s="122"/>
      <c r="B185" s="122"/>
      <c r="C185" s="122"/>
      <c r="D185" s="122"/>
      <c r="E185" s="122"/>
      <c r="F185" s="122"/>
      <c r="G185" s="122"/>
      <c r="H185" s="122"/>
    </row>
    <row r="186" spans="1:8" ht="15">
      <c r="A186" s="122"/>
      <c r="B186" s="122"/>
      <c r="C186" s="122"/>
      <c r="D186" s="122"/>
      <c r="E186" s="122"/>
      <c r="F186" s="122"/>
      <c r="G186" s="122"/>
      <c r="H186" s="122"/>
    </row>
    <row r="187" spans="1:8" ht="15">
      <c r="A187" s="122"/>
      <c r="B187" s="122"/>
      <c r="C187" s="122"/>
      <c r="D187" s="122"/>
      <c r="E187" s="122"/>
      <c r="F187" s="122"/>
      <c r="G187" s="122"/>
      <c r="H187" s="122"/>
    </row>
    <row r="188" spans="1:8" ht="15">
      <c r="A188" s="122"/>
      <c r="B188" s="122"/>
      <c r="C188" s="122"/>
      <c r="D188" s="122"/>
      <c r="E188" s="122"/>
      <c r="F188" s="122"/>
      <c r="G188" s="122"/>
      <c r="H188" s="122"/>
    </row>
    <row r="189" spans="1:8" ht="15">
      <c r="A189" s="122"/>
      <c r="B189" s="122"/>
      <c r="C189" s="122"/>
      <c r="D189" s="122"/>
      <c r="E189" s="122"/>
      <c r="F189" s="122"/>
      <c r="G189" s="122"/>
      <c r="H189" s="122"/>
    </row>
    <row r="190" spans="1:8" ht="15">
      <c r="A190" s="122"/>
      <c r="B190" s="122"/>
      <c r="C190" s="122"/>
      <c r="D190" s="122"/>
      <c r="E190" s="122"/>
      <c r="F190" s="122"/>
      <c r="G190" s="122"/>
      <c r="H190" s="122"/>
    </row>
    <row r="191" spans="1:8" ht="15">
      <c r="A191" s="122"/>
      <c r="B191" s="122"/>
      <c r="C191" s="122"/>
      <c r="D191" s="122"/>
      <c r="E191" s="122"/>
      <c r="F191" s="122"/>
      <c r="G191" s="122"/>
      <c r="H191" s="122"/>
    </row>
    <row r="192" spans="1:8" ht="15">
      <c r="A192" s="122"/>
      <c r="B192" s="122"/>
      <c r="C192" s="122"/>
      <c r="D192" s="122"/>
      <c r="E192" s="122"/>
      <c r="F192" s="122"/>
      <c r="G192" s="122"/>
      <c r="H192" s="122"/>
    </row>
    <row r="193" spans="1:8" ht="15">
      <c r="A193" s="122"/>
      <c r="B193" s="122"/>
      <c r="C193" s="122"/>
      <c r="D193" s="122"/>
      <c r="E193" s="122"/>
      <c r="F193" s="122"/>
      <c r="G193" s="122"/>
      <c r="H193" s="122"/>
    </row>
    <row r="194" spans="1:8" ht="15">
      <c r="A194" s="122"/>
      <c r="B194" s="122"/>
      <c r="C194" s="122"/>
      <c r="D194" s="122"/>
      <c r="E194" s="122"/>
      <c r="F194" s="122"/>
      <c r="G194" s="122"/>
      <c r="H194" s="122"/>
    </row>
    <row r="195" spans="1:8" ht="15">
      <c r="A195" s="122"/>
      <c r="B195" s="122"/>
      <c r="C195" s="122"/>
      <c r="D195" s="122"/>
      <c r="E195" s="122"/>
      <c r="F195" s="122"/>
      <c r="G195" s="122"/>
      <c r="H195" s="122"/>
    </row>
    <row r="196" spans="1:8" ht="15">
      <c r="A196" s="122"/>
      <c r="B196" s="122"/>
      <c r="C196" s="122"/>
      <c r="D196" s="122"/>
      <c r="E196" s="122"/>
      <c r="F196" s="122"/>
      <c r="G196" s="122"/>
      <c r="H196" s="122"/>
    </row>
    <row r="197" spans="1:8" ht="15">
      <c r="A197" s="122"/>
      <c r="B197" s="122"/>
      <c r="C197" s="122"/>
      <c r="D197" s="122"/>
      <c r="E197" s="122"/>
      <c r="F197" s="122"/>
      <c r="G197" s="122"/>
      <c r="H197" s="122"/>
    </row>
    <row r="198" spans="1:8" ht="15">
      <c r="A198" s="122"/>
      <c r="B198" s="122"/>
      <c r="C198" s="122"/>
      <c r="D198" s="122"/>
      <c r="E198" s="122"/>
      <c r="F198" s="122"/>
      <c r="G198" s="122"/>
      <c r="H198" s="122"/>
    </row>
    <row r="199" spans="1:8" ht="15">
      <c r="A199" s="122"/>
      <c r="B199" s="122"/>
      <c r="C199" s="122"/>
      <c r="D199" s="122"/>
      <c r="E199" s="122"/>
      <c r="F199" s="122"/>
      <c r="G199" s="122"/>
      <c r="H199" s="122"/>
    </row>
    <row r="200" spans="1:8" ht="15">
      <c r="A200" s="122"/>
      <c r="B200" s="122"/>
      <c r="C200" s="122"/>
      <c r="D200" s="122"/>
      <c r="E200" s="122"/>
      <c r="F200" s="122"/>
      <c r="G200" s="122"/>
      <c r="H200" s="122"/>
    </row>
    <row r="201" spans="1:8" ht="15">
      <c r="A201" s="122"/>
      <c r="B201" s="122"/>
      <c r="C201" s="122"/>
      <c r="D201" s="122"/>
      <c r="E201" s="122"/>
      <c r="F201" s="122"/>
      <c r="G201" s="122"/>
      <c r="H201" s="122"/>
    </row>
    <row r="202" spans="1:8" ht="15">
      <c r="A202" s="122"/>
      <c r="B202" s="122"/>
      <c r="C202" s="122"/>
      <c r="D202" s="122"/>
      <c r="E202" s="122"/>
      <c r="F202" s="122"/>
      <c r="G202" s="122"/>
      <c r="H202" s="122"/>
    </row>
    <row r="203" spans="1:8" ht="15">
      <c r="A203" s="122"/>
      <c r="B203" s="122"/>
      <c r="C203" s="122"/>
      <c r="D203" s="122"/>
      <c r="E203" s="122"/>
      <c r="F203" s="122"/>
      <c r="G203" s="122"/>
      <c r="H203" s="122"/>
    </row>
    <row r="204" spans="1:8" ht="15">
      <c r="A204" s="122"/>
      <c r="B204" s="122"/>
      <c r="C204" s="122"/>
      <c r="D204" s="122"/>
      <c r="E204" s="122"/>
      <c r="F204" s="122"/>
      <c r="G204" s="122"/>
      <c r="H204" s="122"/>
    </row>
    <row r="205" spans="1:8" ht="15">
      <c r="A205" s="122"/>
      <c r="B205" s="122"/>
      <c r="C205" s="122"/>
      <c r="D205" s="122"/>
      <c r="E205" s="122"/>
      <c r="F205" s="122"/>
      <c r="G205" s="122"/>
      <c r="H205" s="122"/>
    </row>
    <row r="206" spans="1:8" ht="15">
      <c r="A206" s="122"/>
      <c r="B206" s="122"/>
      <c r="C206" s="122"/>
      <c r="D206" s="122"/>
      <c r="E206" s="122"/>
      <c r="F206" s="122"/>
      <c r="G206" s="122"/>
      <c r="H206" s="122"/>
    </row>
    <row r="207" spans="1:8" ht="15">
      <c r="A207" s="122"/>
      <c r="B207" s="122"/>
      <c r="C207" s="122"/>
      <c r="D207" s="122"/>
      <c r="E207" s="122"/>
      <c r="F207" s="122"/>
      <c r="G207" s="122"/>
      <c r="H207" s="122"/>
    </row>
    <row r="208" spans="1:8" ht="15">
      <c r="A208" s="122"/>
      <c r="B208" s="122"/>
      <c r="C208" s="122"/>
      <c r="D208" s="122"/>
      <c r="E208" s="122"/>
      <c r="F208" s="122"/>
      <c r="G208" s="122"/>
      <c r="H208" s="122"/>
    </row>
    <row r="209" spans="1:8" ht="15">
      <c r="A209" s="122"/>
      <c r="B209" s="122"/>
      <c r="C209" s="122"/>
      <c r="D209" s="122"/>
      <c r="E209" s="122"/>
      <c r="F209" s="122"/>
      <c r="G209" s="122"/>
      <c r="H209" s="122"/>
    </row>
    <row r="210" spans="1:8" ht="15">
      <c r="A210" s="122"/>
      <c r="B210" s="122"/>
      <c r="C210" s="122"/>
      <c r="D210" s="122"/>
      <c r="E210" s="122"/>
      <c r="F210" s="122"/>
      <c r="G210" s="122"/>
      <c r="H210" s="122"/>
    </row>
    <row r="211" spans="1:8" ht="15">
      <c r="A211" s="122"/>
      <c r="B211" s="122"/>
      <c r="C211" s="122"/>
      <c r="D211" s="122"/>
      <c r="E211" s="122"/>
      <c r="F211" s="122"/>
      <c r="G211" s="122"/>
      <c r="H211" s="122"/>
    </row>
    <row r="212" spans="1:8" ht="15">
      <c r="A212" s="122"/>
      <c r="B212" s="122"/>
      <c r="C212" s="122"/>
      <c r="D212" s="122"/>
      <c r="E212" s="122"/>
      <c r="F212" s="122"/>
      <c r="G212" s="122"/>
      <c r="H212" s="122"/>
    </row>
    <row r="213" spans="1:8" ht="15">
      <c r="A213" s="122"/>
      <c r="B213" s="122"/>
      <c r="C213" s="122"/>
      <c r="D213" s="122"/>
      <c r="E213" s="122"/>
      <c r="F213" s="122"/>
      <c r="G213" s="122"/>
      <c r="H213" s="122"/>
    </row>
    <row r="214" spans="1:8" ht="15">
      <c r="A214" s="122"/>
      <c r="B214" s="122"/>
      <c r="C214" s="122"/>
      <c r="D214" s="122"/>
      <c r="E214" s="122"/>
      <c r="F214" s="122"/>
      <c r="G214" s="122"/>
      <c r="H214" s="122"/>
    </row>
    <row r="215" spans="1:8" ht="15">
      <c r="A215" s="122"/>
      <c r="B215" s="122"/>
      <c r="C215" s="122"/>
      <c r="D215" s="122"/>
      <c r="E215" s="122"/>
      <c r="F215" s="122"/>
      <c r="G215" s="122"/>
      <c r="H215" s="122"/>
    </row>
    <row r="216" spans="1:8" ht="15">
      <c r="A216" s="122"/>
      <c r="B216" s="122"/>
      <c r="C216" s="122"/>
      <c r="D216" s="122"/>
      <c r="E216" s="122"/>
      <c r="F216" s="122"/>
      <c r="G216" s="122"/>
      <c r="H216" s="122"/>
    </row>
    <row r="217" spans="1:8" ht="15">
      <c r="A217" s="122"/>
      <c r="B217" s="122"/>
      <c r="C217" s="122"/>
      <c r="D217" s="122"/>
      <c r="E217" s="122"/>
      <c r="F217" s="122"/>
      <c r="G217" s="122"/>
      <c r="H217" s="122"/>
    </row>
    <row r="218" spans="1:8" ht="15">
      <c r="A218" s="122"/>
      <c r="B218" s="122"/>
      <c r="C218" s="122"/>
      <c r="D218" s="122"/>
      <c r="E218" s="122"/>
      <c r="F218" s="122"/>
      <c r="G218" s="122"/>
      <c r="H218" s="122"/>
    </row>
    <row r="219" spans="1:8" ht="15">
      <c r="A219" s="122"/>
      <c r="B219" s="122"/>
      <c r="C219" s="122"/>
      <c r="D219" s="122"/>
      <c r="E219" s="122"/>
      <c r="F219" s="122"/>
      <c r="G219" s="122"/>
      <c r="H219" s="122"/>
    </row>
    <row r="220" spans="1:8" ht="15">
      <c r="A220" s="122"/>
      <c r="B220" s="122"/>
      <c r="C220" s="122"/>
      <c r="D220" s="122"/>
      <c r="E220" s="122"/>
      <c r="F220" s="122"/>
      <c r="G220" s="122"/>
      <c r="H220" s="122"/>
    </row>
    <row r="221" spans="1:8" ht="15">
      <c r="A221" s="122"/>
      <c r="B221" s="122"/>
      <c r="C221" s="122"/>
      <c r="D221" s="122"/>
      <c r="E221" s="122"/>
      <c r="F221" s="122"/>
      <c r="G221" s="122"/>
      <c r="H221" s="122"/>
    </row>
    <row r="222" spans="1:8" ht="15">
      <c r="A222" s="122"/>
      <c r="B222" s="122"/>
      <c r="C222" s="122"/>
      <c r="D222" s="122"/>
      <c r="E222" s="122"/>
      <c r="F222" s="122"/>
      <c r="G222" s="122"/>
      <c r="H222" s="122"/>
    </row>
    <row r="223" spans="1:8" ht="15">
      <c r="A223" s="122"/>
      <c r="B223" s="122"/>
      <c r="C223" s="122"/>
      <c r="D223" s="122"/>
      <c r="E223" s="122"/>
      <c r="F223" s="122"/>
      <c r="G223" s="122"/>
      <c r="H223" s="122"/>
    </row>
    <row r="224" spans="1:8" ht="15">
      <c r="A224" s="122"/>
      <c r="B224" s="122"/>
      <c r="C224" s="122"/>
      <c r="D224" s="122"/>
      <c r="E224" s="122"/>
      <c r="F224" s="122"/>
      <c r="G224" s="122"/>
      <c r="H224" s="122"/>
    </row>
    <row r="225" spans="1:8" ht="15">
      <c r="A225" s="122"/>
      <c r="B225" s="122"/>
      <c r="C225" s="122"/>
      <c r="D225" s="122"/>
      <c r="E225" s="122"/>
      <c r="F225" s="122"/>
      <c r="G225" s="122"/>
      <c r="H225" s="122"/>
    </row>
    <row r="226" spans="1:8" ht="15">
      <c r="A226" s="122"/>
      <c r="B226" s="122"/>
      <c r="C226" s="122"/>
      <c r="D226" s="122"/>
      <c r="E226" s="122"/>
      <c r="F226" s="122"/>
      <c r="G226" s="122"/>
      <c r="H226" s="122"/>
    </row>
    <row r="227" spans="1:8" ht="15">
      <c r="A227" s="122"/>
      <c r="B227" s="122"/>
      <c r="C227" s="122"/>
      <c r="D227" s="122"/>
      <c r="E227" s="122"/>
      <c r="F227" s="122"/>
      <c r="G227" s="122"/>
      <c r="H227" s="122"/>
    </row>
    <row r="228" spans="1:8" ht="15">
      <c r="A228" s="122"/>
      <c r="B228" s="122"/>
      <c r="C228" s="122"/>
      <c r="D228" s="122"/>
      <c r="E228" s="122"/>
      <c r="F228" s="122"/>
      <c r="G228" s="122"/>
      <c r="H228" s="122"/>
    </row>
    <row r="229" spans="1:8" ht="15">
      <c r="A229" s="122"/>
      <c r="B229" s="122"/>
      <c r="C229" s="122"/>
      <c r="D229" s="122"/>
      <c r="E229" s="122"/>
      <c r="F229" s="122"/>
      <c r="G229" s="122"/>
      <c r="H229" s="122"/>
    </row>
    <row r="230" spans="1:8" ht="15">
      <c r="A230" s="122"/>
      <c r="B230" s="122"/>
      <c r="C230" s="122"/>
      <c r="D230" s="122"/>
      <c r="E230" s="122"/>
      <c r="F230" s="122"/>
      <c r="G230" s="122"/>
      <c r="H230" s="122"/>
    </row>
    <row r="231" spans="1:8" ht="15">
      <c r="A231" s="122"/>
      <c r="B231" s="122"/>
      <c r="C231" s="122"/>
      <c r="D231" s="122"/>
      <c r="E231" s="122"/>
      <c r="F231" s="122"/>
      <c r="G231" s="122"/>
      <c r="H231" s="122"/>
    </row>
    <row r="232" spans="1:8" ht="15">
      <c r="A232" s="122"/>
      <c r="B232" s="122"/>
      <c r="C232" s="122"/>
      <c r="D232" s="122"/>
      <c r="E232" s="122"/>
      <c r="F232" s="122"/>
      <c r="G232" s="122"/>
      <c r="H232" s="122"/>
    </row>
    <row r="233" spans="1:8" ht="15">
      <c r="A233" s="122"/>
      <c r="B233" s="122"/>
      <c r="C233" s="122"/>
      <c r="D233" s="122"/>
      <c r="E233" s="122"/>
      <c r="F233" s="122"/>
      <c r="G233" s="122"/>
      <c r="H233" s="122"/>
    </row>
    <row r="234" spans="1:8" ht="15">
      <c r="A234" s="122"/>
      <c r="B234" s="122"/>
      <c r="C234" s="122"/>
      <c r="D234" s="122"/>
      <c r="E234" s="122"/>
      <c r="F234" s="122"/>
      <c r="G234" s="122"/>
      <c r="H234" s="122"/>
    </row>
    <row r="235" spans="1:8" ht="15">
      <c r="A235" s="122"/>
      <c r="B235" s="122"/>
      <c r="C235" s="122"/>
      <c r="D235" s="122"/>
      <c r="E235" s="122"/>
      <c r="F235" s="122"/>
      <c r="G235" s="122"/>
      <c r="H235" s="122"/>
    </row>
    <row r="236" spans="1:8" ht="15">
      <c r="A236" s="122"/>
      <c r="B236" s="122"/>
      <c r="C236" s="122"/>
      <c r="D236" s="122"/>
      <c r="E236" s="122"/>
      <c r="F236" s="122"/>
      <c r="G236" s="122"/>
      <c r="H236" s="122"/>
    </row>
    <row r="237" spans="1:8" ht="15">
      <c r="A237" s="122"/>
      <c r="B237" s="122"/>
      <c r="C237" s="122"/>
      <c r="D237" s="122"/>
      <c r="E237" s="122"/>
      <c r="F237" s="122"/>
      <c r="G237" s="122"/>
      <c r="H237" s="122"/>
    </row>
    <row r="238" spans="1:8" ht="15">
      <c r="A238" s="122"/>
      <c r="B238" s="122"/>
      <c r="C238" s="122"/>
      <c r="D238" s="122"/>
      <c r="E238" s="122"/>
      <c r="F238" s="122"/>
      <c r="G238" s="122"/>
      <c r="H238" s="122"/>
    </row>
    <row r="239" spans="1:8" ht="15">
      <c r="A239" s="122"/>
      <c r="B239" s="122"/>
      <c r="C239" s="122"/>
      <c r="D239" s="122"/>
      <c r="E239" s="122"/>
      <c r="F239" s="122"/>
      <c r="G239" s="122"/>
      <c r="H239" s="122"/>
    </row>
    <row r="240" spans="1:8" ht="15">
      <c r="A240" s="122"/>
      <c r="B240" s="122"/>
      <c r="C240" s="122"/>
      <c r="D240" s="122"/>
      <c r="E240" s="122"/>
      <c r="F240" s="122"/>
      <c r="G240" s="122"/>
      <c r="H240" s="122"/>
    </row>
    <row r="241" spans="1:8" ht="15">
      <c r="A241" s="122"/>
      <c r="B241" s="122"/>
      <c r="C241" s="122"/>
      <c r="D241" s="122"/>
      <c r="E241" s="122"/>
      <c r="F241" s="122"/>
      <c r="G241" s="122"/>
      <c r="H241" s="122"/>
    </row>
    <row r="242" spans="1:8" ht="15">
      <c r="A242" s="122"/>
      <c r="B242" s="122"/>
      <c r="C242" s="122"/>
      <c r="D242" s="122"/>
      <c r="E242" s="122"/>
      <c r="F242" s="122"/>
      <c r="G242" s="122"/>
      <c r="H242" s="122"/>
    </row>
    <row r="243" spans="1:8" ht="15">
      <c r="A243" s="122"/>
      <c r="B243" s="122"/>
      <c r="C243" s="122"/>
      <c r="D243" s="122"/>
      <c r="E243" s="122"/>
      <c r="F243" s="122"/>
      <c r="G243" s="122"/>
      <c r="H243" s="122"/>
    </row>
    <row r="244" spans="1:8" ht="15">
      <c r="A244" s="122"/>
      <c r="B244" s="122"/>
      <c r="C244" s="122"/>
      <c r="D244" s="122"/>
      <c r="E244" s="122"/>
      <c r="F244" s="122"/>
      <c r="G244" s="122"/>
      <c r="H244" s="122"/>
    </row>
    <row r="245" spans="1:8" ht="15">
      <c r="A245" s="122"/>
      <c r="B245" s="122"/>
      <c r="C245" s="122"/>
      <c r="D245" s="122"/>
      <c r="E245" s="122"/>
      <c r="F245" s="122"/>
      <c r="G245" s="122"/>
      <c r="H245" s="122"/>
    </row>
    <row r="246" spans="1:8" ht="15">
      <c r="A246" s="122"/>
      <c r="B246" s="122"/>
      <c r="C246" s="122"/>
      <c r="D246" s="122"/>
      <c r="E246" s="122"/>
      <c r="F246" s="122"/>
      <c r="G246" s="122"/>
      <c r="H246" s="122"/>
    </row>
    <row r="247" spans="1:8" ht="15">
      <c r="A247" s="122"/>
      <c r="B247" s="122"/>
      <c r="C247" s="122"/>
      <c r="D247" s="122"/>
      <c r="E247" s="122"/>
      <c r="F247" s="122"/>
      <c r="G247" s="122"/>
      <c r="H247" s="122"/>
    </row>
    <row r="248" spans="1:8" ht="15">
      <c r="A248" s="122"/>
      <c r="B248" s="122"/>
      <c r="C248" s="122"/>
      <c r="D248" s="122"/>
      <c r="E248" s="122"/>
      <c r="F248" s="122"/>
      <c r="G248" s="122"/>
      <c r="H248" s="122"/>
    </row>
    <row r="249" spans="1:8" ht="15">
      <c r="A249" s="122"/>
      <c r="B249" s="122"/>
      <c r="C249" s="122"/>
      <c r="D249" s="122"/>
      <c r="E249" s="122"/>
      <c r="F249" s="122"/>
      <c r="G249" s="122"/>
      <c r="H249" s="122"/>
    </row>
    <row r="250" spans="1:8" ht="15">
      <c r="A250" s="122"/>
      <c r="B250" s="122"/>
      <c r="C250" s="122"/>
      <c r="D250" s="122"/>
      <c r="E250" s="122"/>
      <c r="F250" s="122"/>
      <c r="G250" s="122"/>
      <c r="H250" s="122"/>
    </row>
    <row r="251" spans="1:8" ht="15">
      <c r="A251" s="122"/>
      <c r="B251" s="122"/>
      <c r="C251" s="122"/>
      <c r="D251" s="122"/>
      <c r="E251" s="122"/>
      <c r="F251" s="122"/>
      <c r="G251" s="122"/>
      <c r="H251" s="122"/>
    </row>
    <row r="252" spans="1:8" ht="15">
      <c r="A252" s="122"/>
      <c r="B252" s="122"/>
      <c r="C252" s="122"/>
      <c r="D252" s="122"/>
      <c r="E252" s="122"/>
      <c r="F252" s="122"/>
      <c r="G252" s="122"/>
      <c r="H252" s="122"/>
    </row>
    <row r="253" spans="1:8" ht="15">
      <c r="A253" s="122"/>
      <c r="B253" s="122"/>
      <c r="C253" s="122"/>
      <c r="D253" s="122"/>
      <c r="E253" s="122"/>
      <c r="F253" s="122"/>
      <c r="G253" s="122"/>
      <c r="H253" s="122"/>
    </row>
    <row r="254" spans="1:8" ht="15">
      <c r="A254" s="122"/>
      <c r="B254" s="122"/>
      <c r="C254" s="122"/>
      <c r="D254" s="122"/>
      <c r="E254" s="122"/>
      <c r="F254" s="122"/>
      <c r="G254" s="122"/>
      <c r="H254" s="122"/>
    </row>
    <row r="255" spans="1:8" ht="15">
      <c r="A255" s="122"/>
      <c r="B255" s="122"/>
      <c r="C255" s="122"/>
      <c r="D255" s="122"/>
      <c r="E255" s="122"/>
      <c r="F255" s="122"/>
      <c r="G255" s="122"/>
      <c r="H255" s="122"/>
    </row>
    <row r="256" spans="1:8" ht="15">
      <c r="A256" s="122"/>
      <c r="B256" s="122"/>
      <c r="C256" s="122"/>
      <c r="D256" s="122"/>
      <c r="E256" s="122"/>
      <c r="F256" s="122"/>
      <c r="G256" s="122"/>
      <c r="H256" s="122"/>
    </row>
    <row r="257" spans="1:8" ht="15">
      <c r="A257" s="122"/>
      <c r="B257" s="122"/>
      <c r="C257" s="122"/>
      <c r="D257" s="122"/>
      <c r="E257" s="122"/>
      <c r="F257" s="122"/>
      <c r="G257" s="122"/>
      <c r="H257" s="122"/>
    </row>
    <row r="258" spans="1:8" ht="15">
      <c r="A258" s="122"/>
      <c r="B258" s="122"/>
      <c r="C258" s="122"/>
      <c r="D258" s="122"/>
      <c r="E258" s="122"/>
      <c r="F258" s="122"/>
      <c r="G258" s="122"/>
      <c r="H258" s="122"/>
    </row>
    <row r="259" spans="1:8" ht="15">
      <c r="A259" s="122"/>
      <c r="B259" s="122"/>
      <c r="C259" s="122"/>
      <c r="D259" s="122"/>
      <c r="E259" s="122"/>
      <c r="F259" s="122"/>
      <c r="G259" s="122"/>
      <c r="H259" s="122"/>
    </row>
    <row r="260" spans="1:8" ht="15">
      <c r="A260" s="122"/>
      <c r="B260" s="122"/>
      <c r="C260" s="122"/>
      <c r="D260" s="122"/>
      <c r="E260" s="122"/>
      <c r="F260" s="122"/>
      <c r="G260" s="122"/>
      <c r="H260" s="122"/>
    </row>
    <row r="261" spans="1:8" ht="15">
      <c r="A261" s="122"/>
      <c r="B261" s="122"/>
      <c r="C261" s="122"/>
      <c r="D261" s="122"/>
      <c r="E261" s="122"/>
      <c r="F261" s="122"/>
      <c r="G261" s="122"/>
      <c r="H261" s="122"/>
    </row>
    <row r="262" spans="1:8" ht="15">
      <c r="A262" s="122"/>
      <c r="B262" s="122"/>
      <c r="C262" s="122"/>
      <c r="D262" s="122"/>
      <c r="E262" s="122"/>
      <c r="F262" s="122"/>
      <c r="G262" s="122"/>
      <c r="H262" s="122"/>
    </row>
    <row r="263" spans="1:8" ht="15">
      <c r="A263" s="122"/>
      <c r="B263" s="122"/>
      <c r="C263" s="122"/>
      <c r="D263" s="122"/>
      <c r="E263" s="122"/>
      <c r="F263" s="122"/>
      <c r="G263" s="122"/>
      <c r="H263" s="122"/>
    </row>
    <row r="264" spans="1:8" ht="15">
      <c r="A264" s="122"/>
      <c r="B264" s="122"/>
      <c r="C264" s="122"/>
      <c r="D264" s="122"/>
      <c r="E264" s="122"/>
      <c r="F264" s="122"/>
      <c r="G264" s="122"/>
      <c r="H264" s="122"/>
    </row>
    <row r="265" spans="1:8" ht="15">
      <c r="A265" s="122"/>
      <c r="B265" s="122"/>
      <c r="C265" s="122"/>
      <c r="D265" s="122"/>
      <c r="E265" s="122"/>
      <c r="F265" s="122"/>
      <c r="G265" s="122"/>
      <c r="H265" s="122"/>
    </row>
    <row r="266" spans="1:8" ht="15">
      <c r="A266" s="122"/>
      <c r="B266" s="122"/>
      <c r="C266" s="122"/>
      <c r="D266" s="122"/>
      <c r="E266" s="122"/>
      <c r="F266" s="122"/>
      <c r="G266" s="122"/>
      <c r="H266" s="122"/>
    </row>
    <row r="267" spans="1:8" ht="15">
      <c r="A267" s="122"/>
      <c r="B267" s="122"/>
      <c r="C267" s="122"/>
      <c r="D267" s="122"/>
      <c r="E267" s="122"/>
      <c r="F267" s="122"/>
      <c r="G267" s="122"/>
      <c r="H267" s="122"/>
    </row>
    <row r="268" spans="1:8" ht="15">
      <c r="A268" s="122"/>
      <c r="B268" s="122"/>
      <c r="C268" s="122"/>
      <c r="D268" s="122"/>
      <c r="E268" s="122"/>
      <c r="F268" s="122"/>
      <c r="G268" s="122"/>
      <c r="H268" s="122"/>
    </row>
    <row r="269" spans="1:8" ht="15">
      <c r="A269" s="122"/>
      <c r="B269" s="122"/>
      <c r="C269" s="122"/>
      <c r="D269" s="122"/>
      <c r="E269" s="122"/>
      <c r="F269" s="122"/>
      <c r="G269" s="122"/>
      <c r="H269" s="122"/>
    </row>
    <row r="270" spans="1:8" ht="15">
      <c r="A270" s="122"/>
      <c r="B270" s="122"/>
      <c r="C270" s="122"/>
      <c r="D270" s="122"/>
      <c r="E270" s="122"/>
      <c r="F270" s="122"/>
      <c r="G270" s="122"/>
      <c r="H270" s="122"/>
    </row>
    <row r="271" spans="1:8" ht="15">
      <c r="A271" s="122"/>
      <c r="B271" s="122"/>
      <c r="C271" s="122"/>
      <c r="D271" s="122"/>
      <c r="E271" s="122"/>
      <c r="F271" s="122"/>
      <c r="G271" s="122"/>
      <c r="H271" s="122"/>
    </row>
    <row r="272" spans="1:8" ht="15">
      <c r="A272" s="122"/>
      <c r="B272" s="122"/>
      <c r="C272" s="122"/>
      <c r="D272" s="122"/>
      <c r="E272" s="122"/>
      <c r="F272" s="122"/>
      <c r="G272" s="122"/>
      <c r="H272" s="122"/>
    </row>
    <row r="273" spans="1:8" ht="15">
      <c r="A273" s="122"/>
      <c r="B273" s="122"/>
      <c r="C273" s="122"/>
      <c r="D273" s="122"/>
      <c r="E273" s="122"/>
      <c r="F273" s="122"/>
      <c r="G273" s="122"/>
      <c r="H273" s="122"/>
    </row>
    <row r="274" spans="1:8" ht="15">
      <c r="A274" s="122"/>
      <c r="B274" s="122"/>
      <c r="C274" s="122"/>
      <c r="D274" s="122"/>
      <c r="E274" s="122"/>
      <c r="F274" s="122"/>
      <c r="G274" s="122"/>
      <c r="H274" s="122"/>
    </row>
    <row r="275" spans="1:8" ht="15">
      <c r="A275" s="122"/>
      <c r="B275" s="122"/>
      <c r="C275" s="122"/>
      <c r="D275" s="122"/>
      <c r="E275" s="122"/>
      <c r="F275" s="122"/>
      <c r="G275" s="122"/>
      <c r="H275" s="122"/>
    </row>
    <row r="276" spans="1:8" ht="15">
      <c r="A276" s="122"/>
      <c r="B276" s="122"/>
      <c r="C276" s="122"/>
      <c r="D276" s="122"/>
      <c r="E276" s="122"/>
      <c r="F276" s="122"/>
      <c r="G276" s="122"/>
      <c r="H276" s="122"/>
    </row>
    <row r="277" spans="1:8" ht="15">
      <c r="A277" s="122"/>
      <c r="B277" s="122"/>
      <c r="C277" s="122"/>
      <c r="D277" s="122"/>
      <c r="E277" s="122"/>
      <c r="F277" s="122"/>
      <c r="G277" s="122"/>
      <c r="H277" s="122"/>
    </row>
    <row r="278" spans="1:8" ht="15">
      <c r="A278" s="122"/>
      <c r="B278" s="122"/>
      <c r="C278" s="122"/>
      <c r="D278" s="122"/>
      <c r="E278" s="122"/>
      <c r="F278" s="122"/>
      <c r="G278" s="122"/>
      <c r="H278" s="122"/>
    </row>
    <row r="279" spans="1:8" ht="15">
      <c r="A279" s="122"/>
      <c r="B279" s="122"/>
      <c r="C279" s="122"/>
      <c r="D279" s="122"/>
      <c r="E279" s="122"/>
      <c r="F279" s="122"/>
      <c r="G279" s="122"/>
      <c r="H279" s="122"/>
    </row>
    <row r="280" spans="1:8" ht="15">
      <c r="A280" s="122"/>
      <c r="B280" s="122"/>
      <c r="C280" s="122"/>
      <c r="D280" s="122"/>
      <c r="E280" s="122"/>
      <c r="F280" s="122"/>
      <c r="G280" s="122"/>
      <c r="H280" s="122"/>
    </row>
    <row r="281" spans="1:8" ht="15">
      <c r="A281" s="122"/>
      <c r="B281" s="122"/>
      <c r="C281" s="122"/>
      <c r="D281" s="122"/>
      <c r="E281" s="122"/>
      <c r="F281" s="122"/>
      <c r="G281" s="122"/>
      <c r="H281" s="122"/>
    </row>
    <row r="282" spans="1:8" ht="15">
      <c r="A282" s="122"/>
      <c r="B282" s="122"/>
      <c r="C282" s="122"/>
      <c r="D282" s="122"/>
      <c r="E282" s="122"/>
      <c r="F282" s="122"/>
      <c r="G282" s="122"/>
      <c r="H282" s="122"/>
    </row>
    <row r="283" spans="1:8" ht="15">
      <c r="A283" s="122"/>
      <c r="B283" s="122"/>
      <c r="C283" s="122"/>
      <c r="D283" s="122"/>
      <c r="E283" s="122"/>
      <c r="F283" s="122"/>
      <c r="G283" s="122"/>
      <c r="H283" s="122"/>
    </row>
    <row r="284" spans="1:8" ht="15">
      <c r="A284" s="122"/>
      <c r="B284" s="122"/>
      <c r="C284" s="122"/>
      <c r="D284" s="122"/>
      <c r="E284" s="122"/>
      <c r="F284" s="122"/>
      <c r="G284" s="122"/>
      <c r="H284" s="122"/>
    </row>
    <row r="285" spans="1:8" ht="15">
      <c r="A285" s="122"/>
      <c r="B285" s="122"/>
      <c r="C285" s="122"/>
      <c r="D285" s="122"/>
      <c r="E285" s="122"/>
      <c r="F285" s="122"/>
      <c r="G285" s="122"/>
      <c r="H285" s="122"/>
    </row>
    <row r="286" spans="1:8" ht="15">
      <c r="A286" s="122"/>
      <c r="B286" s="122"/>
      <c r="C286" s="122"/>
      <c r="D286" s="122"/>
      <c r="E286" s="122"/>
      <c r="F286" s="122"/>
      <c r="G286" s="122"/>
      <c r="H286" s="122"/>
    </row>
    <row r="287" spans="1:8" ht="15">
      <c r="A287" s="122"/>
      <c r="B287" s="122"/>
      <c r="C287" s="122"/>
      <c r="D287" s="122"/>
      <c r="E287" s="122"/>
      <c r="F287" s="122"/>
      <c r="G287" s="122"/>
      <c r="H287" s="122"/>
    </row>
    <row r="288" spans="1:8" ht="15">
      <c r="A288" s="122"/>
      <c r="B288" s="122"/>
      <c r="C288" s="122"/>
      <c r="D288" s="122"/>
      <c r="E288" s="122"/>
      <c r="F288" s="122"/>
      <c r="G288" s="122"/>
      <c r="H288" s="122"/>
    </row>
    <row r="289" spans="1:8" ht="15">
      <c r="A289" s="122"/>
      <c r="B289" s="122"/>
      <c r="C289" s="122"/>
      <c r="D289" s="122"/>
      <c r="E289" s="122"/>
      <c r="F289" s="122"/>
      <c r="G289" s="122"/>
      <c r="H289" s="122"/>
    </row>
    <row r="290" spans="1:8" ht="15">
      <c r="A290" s="122"/>
      <c r="B290" s="122"/>
      <c r="C290" s="122"/>
      <c r="D290" s="122"/>
      <c r="E290" s="122"/>
      <c r="F290" s="122"/>
      <c r="G290" s="122"/>
      <c r="H290" s="122"/>
    </row>
    <row r="291" spans="1:8" ht="15">
      <c r="A291" s="122"/>
      <c r="B291" s="122"/>
      <c r="C291" s="122"/>
      <c r="D291" s="122"/>
      <c r="E291" s="122"/>
      <c r="F291" s="122"/>
      <c r="G291" s="122"/>
      <c r="H291" s="122"/>
    </row>
    <row r="292" spans="1:8" ht="15">
      <c r="A292" s="122"/>
      <c r="B292" s="122"/>
      <c r="C292" s="122"/>
      <c r="D292" s="122"/>
      <c r="E292" s="122"/>
      <c r="F292" s="122"/>
      <c r="G292" s="122"/>
      <c r="H292" s="122"/>
    </row>
    <row r="293" spans="1:8" ht="15">
      <c r="A293" s="122"/>
      <c r="B293" s="122"/>
      <c r="C293" s="122"/>
      <c r="D293" s="122"/>
      <c r="E293" s="122"/>
      <c r="F293" s="122"/>
      <c r="G293" s="122"/>
      <c r="H293" s="122"/>
    </row>
    <row r="294" spans="1:8" ht="15">
      <c r="A294" s="122"/>
      <c r="B294" s="122"/>
      <c r="C294" s="122"/>
      <c r="D294" s="122"/>
      <c r="E294" s="122"/>
      <c r="F294" s="122"/>
      <c r="G294" s="122"/>
      <c r="H294" s="122"/>
    </row>
    <row r="295" spans="1:8" ht="15">
      <c r="A295" s="122"/>
      <c r="B295" s="122"/>
      <c r="C295" s="122"/>
      <c r="D295" s="122"/>
      <c r="E295" s="122"/>
      <c r="F295" s="122"/>
      <c r="G295" s="122"/>
      <c r="H295" s="122"/>
    </row>
    <row r="296" spans="1:8" ht="15">
      <c r="A296" s="122"/>
      <c r="B296" s="122"/>
      <c r="C296" s="122"/>
      <c r="D296" s="122"/>
      <c r="E296" s="122"/>
      <c r="F296" s="122"/>
      <c r="G296" s="122"/>
      <c r="H296" s="122"/>
    </row>
    <row r="297" spans="1:8" ht="15">
      <c r="A297" s="122"/>
      <c r="B297" s="122"/>
      <c r="C297" s="122"/>
      <c r="D297" s="122"/>
      <c r="E297" s="122"/>
      <c r="F297" s="122"/>
      <c r="G297" s="122"/>
      <c r="H297" s="122"/>
    </row>
    <row r="298" spans="1:8" ht="15">
      <c r="A298" s="122"/>
      <c r="B298" s="122"/>
      <c r="C298" s="122"/>
      <c r="D298" s="122"/>
      <c r="E298" s="122"/>
      <c r="F298" s="122"/>
      <c r="G298" s="122"/>
      <c r="H298" s="122"/>
    </row>
    <row r="299" spans="1:8" ht="15">
      <c r="A299" s="122"/>
      <c r="B299" s="122"/>
      <c r="C299" s="122"/>
      <c r="D299" s="122"/>
      <c r="E299" s="122"/>
      <c r="F299" s="122"/>
      <c r="G299" s="122"/>
      <c r="H299" s="122"/>
    </row>
    <row r="300" spans="1:8" ht="15">
      <c r="A300" s="122"/>
      <c r="B300" s="122"/>
      <c r="C300" s="122"/>
      <c r="D300" s="122"/>
      <c r="E300" s="122"/>
      <c r="F300" s="122"/>
      <c r="G300" s="122"/>
      <c r="H300" s="122"/>
    </row>
    <row r="301" spans="1:8" ht="15">
      <c r="A301" s="122"/>
      <c r="B301" s="122"/>
      <c r="C301" s="122"/>
      <c r="D301" s="122"/>
      <c r="E301" s="122"/>
      <c r="F301" s="122"/>
      <c r="G301" s="122"/>
      <c r="H301" s="122"/>
    </row>
    <row r="302" spans="1:8" ht="15">
      <c r="A302" s="122"/>
      <c r="B302" s="122"/>
      <c r="C302" s="122"/>
      <c r="D302" s="122"/>
      <c r="E302" s="122"/>
      <c r="F302" s="122"/>
      <c r="G302" s="122"/>
      <c r="H302" s="122"/>
    </row>
    <row r="303" spans="1:8" ht="15">
      <c r="A303" s="122"/>
      <c r="B303" s="122"/>
      <c r="C303" s="122"/>
      <c r="D303" s="122"/>
      <c r="E303" s="122"/>
      <c r="F303" s="122"/>
      <c r="G303" s="122"/>
      <c r="H303" s="122"/>
    </row>
    <row r="304" spans="1:8" ht="15">
      <c r="A304" s="122"/>
      <c r="B304" s="122"/>
      <c r="C304" s="122"/>
      <c r="D304" s="122"/>
      <c r="E304" s="122"/>
      <c r="F304" s="122"/>
      <c r="G304" s="122"/>
      <c r="H304" s="122"/>
    </row>
    <row r="305" spans="1:8" ht="15">
      <c r="A305" s="122"/>
      <c r="B305" s="122"/>
      <c r="C305" s="122"/>
      <c r="D305" s="122"/>
      <c r="E305" s="122"/>
      <c r="F305" s="122"/>
      <c r="G305" s="122"/>
      <c r="H305" s="122"/>
    </row>
    <row r="306" spans="1:8" ht="15">
      <c r="A306" s="122"/>
      <c r="B306" s="122"/>
      <c r="C306" s="122"/>
      <c r="D306" s="122"/>
      <c r="E306" s="122"/>
      <c r="F306" s="122"/>
      <c r="G306" s="122"/>
      <c r="H306" s="122"/>
    </row>
    <row r="307" spans="1:8" ht="15">
      <c r="A307" s="122"/>
      <c r="B307" s="122"/>
      <c r="C307" s="122"/>
      <c r="D307" s="122"/>
      <c r="E307" s="122"/>
      <c r="F307" s="122"/>
      <c r="G307" s="122"/>
      <c r="H307" s="122"/>
    </row>
    <row r="308" spans="1:8" ht="15">
      <c r="A308" s="122"/>
      <c r="B308" s="122"/>
      <c r="C308" s="122"/>
      <c r="D308" s="122"/>
      <c r="E308" s="122"/>
      <c r="F308" s="122"/>
      <c r="G308" s="122"/>
      <c r="H308" s="122"/>
    </row>
    <row r="309" spans="1:8" ht="15">
      <c r="A309" s="122"/>
      <c r="B309" s="122"/>
      <c r="C309" s="122"/>
      <c r="D309" s="122"/>
      <c r="E309" s="122"/>
      <c r="F309" s="122"/>
      <c r="G309" s="122"/>
      <c r="H309" s="122"/>
    </row>
    <row r="310" spans="1:8" ht="15">
      <c r="A310" s="122"/>
      <c r="B310" s="122"/>
      <c r="C310" s="122"/>
      <c r="D310" s="122"/>
      <c r="E310" s="122"/>
      <c r="F310" s="122"/>
      <c r="G310" s="122"/>
      <c r="H310" s="122"/>
    </row>
    <row r="311" spans="1:8" ht="15">
      <c r="A311" s="122"/>
      <c r="B311" s="122"/>
      <c r="C311" s="122"/>
      <c r="D311" s="122"/>
      <c r="E311" s="122"/>
      <c r="F311" s="122"/>
      <c r="G311" s="122"/>
      <c r="H311" s="122"/>
    </row>
    <row r="312" spans="1:8" ht="15">
      <c r="A312" s="122"/>
      <c r="B312" s="122"/>
      <c r="C312" s="122"/>
      <c r="D312" s="122"/>
      <c r="E312" s="122"/>
      <c r="F312" s="122"/>
      <c r="G312" s="122"/>
      <c r="H312" s="122"/>
    </row>
    <row r="313" spans="1:8" ht="15">
      <c r="A313" s="122"/>
      <c r="B313" s="122"/>
      <c r="C313" s="122"/>
      <c r="D313" s="122"/>
      <c r="E313" s="122"/>
      <c r="F313" s="122"/>
      <c r="G313" s="122"/>
      <c r="H313" s="122"/>
    </row>
    <row r="314" spans="1:8" ht="15">
      <c r="A314" s="122"/>
      <c r="B314" s="122"/>
      <c r="C314" s="122"/>
      <c r="D314" s="122"/>
      <c r="E314" s="122"/>
      <c r="F314" s="122"/>
      <c r="G314" s="122"/>
      <c r="H314" s="122"/>
    </row>
    <row r="315" spans="1:8" ht="15">
      <c r="A315" s="122"/>
      <c r="B315" s="122"/>
      <c r="C315" s="122"/>
      <c r="D315" s="122"/>
      <c r="E315" s="122"/>
      <c r="F315" s="122"/>
      <c r="G315" s="122"/>
      <c r="H315" s="122"/>
    </row>
    <row r="316" spans="1:8" ht="15">
      <c r="A316" s="122"/>
      <c r="B316" s="122"/>
      <c r="C316" s="122"/>
      <c r="D316" s="122"/>
      <c r="E316" s="122"/>
      <c r="F316" s="122"/>
      <c r="G316" s="122"/>
      <c r="H316" s="122"/>
    </row>
    <row r="317" spans="1:8" ht="15.75">
      <c r="A317" s="7"/>
      <c r="B317" s="7"/>
      <c r="C317" s="7"/>
      <c r="D317" s="7"/>
      <c r="E317" s="7"/>
      <c r="F317" s="7"/>
      <c r="G317" s="7"/>
      <c r="H317" s="7"/>
    </row>
    <row r="318" spans="1:8" ht="15.75">
      <c r="A318" s="7"/>
      <c r="B318" s="7"/>
      <c r="C318" s="7"/>
      <c r="D318" s="7"/>
      <c r="E318" s="7"/>
      <c r="F318" s="7"/>
      <c r="G318" s="7"/>
      <c r="H318" s="7"/>
    </row>
    <row r="319" spans="1:8" ht="15.75">
      <c r="A319" s="7"/>
      <c r="B319" s="7"/>
      <c r="C319" s="7"/>
      <c r="D319" s="7"/>
      <c r="E319" s="7"/>
      <c r="F319" s="7"/>
      <c r="G319" s="7"/>
      <c r="H319" s="7"/>
    </row>
    <row r="320" spans="1:8" ht="15.75">
      <c r="A320" s="7"/>
      <c r="B320" s="7"/>
      <c r="C320" s="7"/>
      <c r="D320" s="7"/>
      <c r="E320" s="7"/>
      <c r="F320" s="7"/>
      <c r="G320" s="7"/>
      <c r="H320" s="7"/>
    </row>
    <row r="321" spans="1:8" ht="15.75">
      <c r="A321" s="7"/>
      <c r="B321" s="7"/>
      <c r="C321" s="7"/>
      <c r="D321" s="7"/>
      <c r="E321" s="7"/>
      <c r="F321" s="7"/>
      <c r="G321" s="7"/>
      <c r="H321" s="7"/>
    </row>
    <row r="322" spans="1:8" ht="15.75">
      <c r="A322" s="7"/>
      <c r="B322" s="7"/>
      <c r="C322" s="7"/>
      <c r="D322" s="7"/>
      <c r="E322" s="7"/>
      <c r="F322" s="7"/>
      <c r="G322" s="7"/>
      <c r="H322" s="7"/>
    </row>
    <row r="323" spans="1:8" ht="15.75">
      <c r="A323" s="7"/>
      <c r="B323" s="7"/>
      <c r="C323" s="7"/>
      <c r="D323" s="7"/>
      <c r="E323" s="7"/>
      <c r="F323" s="7"/>
      <c r="G323" s="7"/>
      <c r="H323" s="7"/>
    </row>
    <row r="324" spans="1:8" ht="15.75">
      <c r="A324" s="7"/>
      <c r="B324" s="7"/>
      <c r="C324" s="7"/>
      <c r="D324" s="7"/>
      <c r="E324" s="7"/>
      <c r="F324" s="7"/>
      <c r="G324" s="7"/>
      <c r="H324" s="7"/>
    </row>
    <row r="325" spans="1:8" ht="15.75">
      <c r="A325" s="7"/>
      <c r="B325" s="7"/>
      <c r="C325" s="7"/>
      <c r="D325" s="7"/>
      <c r="E325" s="7"/>
      <c r="F325" s="7"/>
      <c r="G325" s="7"/>
      <c r="H325" s="7"/>
    </row>
    <row r="326" spans="1:8" ht="15.75">
      <c r="A326" s="7"/>
      <c r="B326" s="7"/>
      <c r="C326" s="7"/>
      <c r="D326" s="7"/>
      <c r="E326" s="7"/>
      <c r="F326" s="7"/>
      <c r="G326" s="7"/>
      <c r="H326" s="7"/>
    </row>
    <row r="327" spans="1:8" ht="15.75">
      <c r="A327" s="7"/>
      <c r="B327" s="7"/>
      <c r="C327" s="7"/>
      <c r="D327" s="7"/>
      <c r="E327" s="7"/>
      <c r="F327" s="7"/>
      <c r="G327" s="7"/>
      <c r="H327" s="7"/>
    </row>
    <row r="328" spans="1:8" ht="15.75">
      <c r="A328" s="7"/>
      <c r="B328" s="7"/>
      <c r="C328" s="7"/>
      <c r="D328" s="7"/>
      <c r="E328" s="7"/>
      <c r="F328" s="7"/>
      <c r="G328" s="7"/>
      <c r="H328" s="7"/>
    </row>
    <row r="329" spans="1:8" ht="15.75">
      <c r="A329" s="7"/>
      <c r="B329" s="7"/>
      <c r="C329" s="7"/>
      <c r="D329" s="7"/>
      <c r="E329" s="7"/>
      <c r="F329" s="7"/>
      <c r="G329" s="7"/>
      <c r="H329" s="7"/>
    </row>
    <row r="330" spans="1:8" ht="15.75">
      <c r="A330" s="7"/>
      <c r="B330" s="7"/>
      <c r="C330" s="7"/>
      <c r="D330" s="7"/>
      <c r="E330" s="7"/>
      <c r="F330" s="7"/>
      <c r="G330" s="7"/>
      <c r="H330" s="7"/>
    </row>
    <row r="331" spans="1:8" ht="15.75">
      <c r="A331" s="7"/>
      <c r="B331" s="7"/>
      <c r="C331" s="7"/>
      <c r="D331" s="7"/>
      <c r="E331" s="7"/>
      <c r="F331" s="7"/>
      <c r="G331" s="7"/>
      <c r="H331" s="7"/>
    </row>
    <row r="332" spans="1:8" ht="15.75">
      <c r="A332" s="7"/>
      <c r="B332" s="7"/>
      <c r="C332" s="7"/>
      <c r="D332" s="7"/>
      <c r="E332" s="7"/>
      <c r="F332" s="7"/>
      <c r="G332" s="7"/>
      <c r="H332" s="7"/>
    </row>
    <row r="333" spans="1:8" ht="15.75">
      <c r="A333" s="7"/>
      <c r="B333" s="7"/>
      <c r="C333" s="7"/>
      <c r="D333" s="7"/>
      <c r="E333" s="7"/>
      <c r="F333" s="7"/>
      <c r="G333" s="7"/>
      <c r="H333" s="7"/>
    </row>
    <row r="334" spans="1:8" ht="15.75">
      <c r="A334" s="7"/>
      <c r="B334" s="7"/>
      <c r="C334" s="7"/>
      <c r="D334" s="7"/>
      <c r="E334" s="7"/>
      <c r="F334" s="7"/>
      <c r="G334" s="7"/>
      <c r="H334" s="7"/>
    </row>
    <row r="335" spans="1:8" ht="15.75">
      <c r="A335" s="7"/>
      <c r="B335" s="7"/>
      <c r="C335" s="7"/>
      <c r="D335" s="7"/>
      <c r="E335" s="7"/>
      <c r="F335" s="7"/>
      <c r="G335" s="7"/>
      <c r="H335" s="7"/>
    </row>
    <row r="336" spans="1:8" ht="15.75">
      <c r="A336" s="7"/>
      <c r="B336" s="7"/>
      <c r="C336" s="7"/>
      <c r="D336" s="7"/>
      <c r="E336" s="7"/>
      <c r="F336" s="7"/>
      <c r="G336" s="7"/>
      <c r="H336" s="7"/>
    </row>
    <row r="337" spans="1:8" ht="15.75">
      <c r="A337" s="7"/>
      <c r="B337" s="7"/>
      <c r="C337" s="7"/>
      <c r="D337" s="7"/>
      <c r="E337" s="7"/>
      <c r="F337" s="7"/>
      <c r="G337" s="7"/>
      <c r="H337" s="7"/>
    </row>
    <row r="338" spans="1:8" ht="15.75">
      <c r="A338" s="7"/>
      <c r="B338" s="7"/>
      <c r="C338" s="7"/>
      <c r="D338" s="7"/>
      <c r="E338" s="7"/>
      <c r="F338" s="7"/>
      <c r="G338" s="7"/>
      <c r="H338" s="7"/>
    </row>
    <row r="339" spans="1:8" ht="15.75">
      <c r="A339" s="7"/>
      <c r="B339" s="7"/>
      <c r="C339" s="7"/>
      <c r="D339" s="7"/>
      <c r="E339" s="7"/>
      <c r="F339" s="7"/>
      <c r="G339" s="7"/>
      <c r="H339" s="7"/>
    </row>
    <row r="340" spans="1:8" ht="15.75">
      <c r="A340" s="7"/>
      <c r="B340" s="7"/>
      <c r="C340" s="7"/>
      <c r="D340" s="7"/>
      <c r="E340" s="7"/>
      <c r="F340" s="7"/>
      <c r="G340" s="7"/>
      <c r="H340" s="7"/>
    </row>
    <row r="341" spans="1:8" ht="15.75">
      <c r="A341" s="7"/>
      <c r="B341" s="7"/>
      <c r="C341" s="7"/>
      <c r="D341" s="7"/>
      <c r="E341" s="7"/>
      <c r="F341" s="7"/>
      <c r="G341" s="7"/>
      <c r="H341" s="7"/>
    </row>
    <row r="342" spans="1:8" ht="15.75">
      <c r="A342" s="7"/>
      <c r="B342" s="7"/>
      <c r="C342" s="7"/>
      <c r="D342" s="7"/>
      <c r="E342" s="7"/>
      <c r="F342" s="7"/>
      <c r="G342" s="7"/>
      <c r="H342" s="7"/>
    </row>
    <row r="343" spans="1:8" ht="15.75">
      <c r="A343" s="7"/>
      <c r="B343" s="7"/>
      <c r="C343" s="7"/>
      <c r="D343" s="7"/>
      <c r="E343" s="7"/>
      <c r="F343" s="7"/>
      <c r="G343" s="7"/>
      <c r="H343" s="7"/>
    </row>
    <row r="344" spans="1:8" ht="15.75">
      <c r="A344" s="7"/>
      <c r="B344" s="7"/>
      <c r="C344" s="7"/>
      <c r="D344" s="7"/>
      <c r="E344" s="7"/>
      <c r="F344" s="7"/>
      <c r="G344" s="7"/>
      <c r="H344" s="7"/>
    </row>
    <row r="345" spans="1:8" ht="15.75">
      <c r="A345" s="7"/>
      <c r="B345" s="7"/>
      <c r="C345" s="7"/>
      <c r="D345" s="7"/>
      <c r="E345" s="7"/>
      <c r="F345" s="7"/>
      <c r="G345" s="7"/>
      <c r="H345" s="7"/>
    </row>
    <row r="346" spans="1:8" ht="15.75">
      <c r="A346" s="7"/>
      <c r="B346" s="7"/>
      <c r="C346" s="7"/>
      <c r="D346" s="7"/>
      <c r="E346" s="7"/>
      <c r="F346" s="7"/>
      <c r="G346" s="7"/>
      <c r="H346" s="7"/>
    </row>
    <row r="347" spans="1:8" ht="15.75">
      <c r="A347" s="7"/>
      <c r="B347" s="7"/>
      <c r="C347" s="7"/>
      <c r="D347" s="7"/>
      <c r="E347" s="7"/>
      <c r="F347" s="7"/>
      <c r="G347" s="7"/>
      <c r="H347" s="7"/>
    </row>
    <row r="348" spans="1:8" ht="15.75">
      <c r="A348" s="7"/>
      <c r="B348" s="7"/>
      <c r="C348" s="7"/>
      <c r="D348" s="7"/>
      <c r="E348" s="7"/>
      <c r="F348" s="7"/>
      <c r="G348" s="7"/>
      <c r="H348" s="7"/>
    </row>
    <row r="349" spans="1:8" ht="15.75">
      <c r="A349" s="7"/>
      <c r="B349" s="7"/>
      <c r="C349" s="7"/>
      <c r="D349" s="7"/>
      <c r="E349" s="7"/>
      <c r="F349" s="7"/>
      <c r="G349" s="7"/>
      <c r="H349" s="7"/>
    </row>
    <row r="350" spans="1:8" ht="15.75">
      <c r="A350" s="7"/>
      <c r="B350" s="7"/>
      <c r="C350" s="7"/>
      <c r="D350" s="7"/>
      <c r="E350" s="7"/>
      <c r="F350" s="7"/>
      <c r="G350" s="7"/>
      <c r="H350" s="7"/>
    </row>
    <row r="351" spans="1:8" ht="15.75">
      <c r="A351" s="7"/>
      <c r="B351" s="7"/>
      <c r="C351" s="7"/>
      <c r="D351" s="7"/>
      <c r="E351" s="7"/>
      <c r="F351" s="7"/>
      <c r="G351" s="7"/>
      <c r="H351" s="7"/>
    </row>
    <row r="352" spans="1:8" ht="15.75">
      <c r="A352" s="7"/>
      <c r="B352" s="7"/>
      <c r="C352" s="7"/>
      <c r="D352" s="7"/>
      <c r="E352" s="7"/>
      <c r="F352" s="7"/>
      <c r="G352" s="7"/>
      <c r="H352" s="7"/>
    </row>
    <row r="353" spans="1:8" ht="15.75">
      <c r="A353" s="7"/>
      <c r="B353" s="7"/>
      <c r="C353" s="7"/>
      <c r="D353" s="7"/>
      <c r="E353" s="7"/>
      <c r="F353" s="7"/>
      <c r="G353" s="7"/>
      <c r="H353" s="7"/>
    </row>
    <row r="354" spans="1:8" ht="15.75">
      <c r="A354" s="7"/>
      <c r="B354" s="7"/>
      <c r="C354" s="7"/>
      <c r="D354" s="7"/>
      <c r="E354" s="7"/>
      <c r="F354" s="7"/>
      <c r="G354" s="7"/>
      <c r="H354" s="7"/>
    </row>
    <row r="355" spans="1:8" ht="15.75">
      <c r="A355" s="7"/>
      <c r="B355" s="7"/>
      <c r="C355" s="7"/>
      <c r="D355" s="7"/>
      <c r="E355" s="7"/>
      <c r="F355" s="7"/>
      <c r="G355" s="7"/>
      <c r="H355" s="7"/>
    </row>
    <row r="356" spans="1:8" ht="15.75">
      <c r="A356" s="7"/>
      <c r="B356" s="7"/>
      <c r="C356" s="7"/>
      <c r="D356" s="7"/>
      <c r="E356" s="7"/>
      <c r="F356" s="7"/>
      <c r="G356" s="7"/>
      <c r="H356" s="7"/>
    </row>
    <row r="357" spans="1:8" ht="15.75">
      <c r="A357" s="7"/>
      <c r="B357" s="7"/>
      <c r="C357" s="7"/>
      <c r="D357" s="7"/>
      <c r="E357" s="7"/>
      <c r="F357" s="7"/>
      <c r="G357" s="7"/>
      <c r="H357" s="7"/>
    </row>
    <row r="358" spans="1:8" ht="15.75">
      <c r="A358" s="7"/>
      <c r="B358" s="7"/>
      <c r="C358" s="7"/>
      <c r="D358" s="7"/>
      <c r="E358" s="7"/>
      <c r="F358" s="7"/>
      <c r="G358" s="7"/>
      <c r="H358" s="7"/>
    </row>
    <row r="359" spans="1:8" ht="15.75">
      <c r="A359" s="7"/>
      <c r="B359" s="7"/>
      <c r="C359" s="7"/>
      <c r="D359" s="7"/>
      <c r="E359" s="7"/>
      <c r="F359" s="7"/>
      <c r="G359" s="7"/>
      <c r="H359" s="7"/>
    </row>
    <row r="360" spans="1:8" ht="15.75">
      <c r="A360" s="7"/>
      <c r="B360" s="7"/>
      <c r="C360" s="7"/>
      <c r="D360" s="7"/>
      <c r="E360" s="7"/>
      <c r="F360" s="7"/>
      <c r="G360" s="7"/>
      <c r="H360" s="7"/>
    </row>
    <row r="361" spans="1:8" ht="15.75">
      <c r="A361" s="7"/>
      <c r="B361" s="7"/>
      <c r="C361" s="7"/>
      <c r="D361" s="7"/>
      <c r="E361" s="7"/>
      <c r="F361" s="7"/>
      <c r="G361" s="7"/>
      <c r="H361" s="7"/>
    </row>
    <row r="362" spans="1:8" ht="15.75">
      <c r="A362" s="7"/>
      <c r="B362" s="7"/>
      <c r="C362" s="7"/>
      <c r="D362" s="7"/>
      <c r="E362" s="7"/>
      <c r="F362" s="7"/>
      <c r="G362" s="7"/>
      <c r="H362" s="7"/>
    </row>
    <row r="363" spans="1:8" ht="15.75">
      <c r="A363" s="7"/>
      <c r="B363" s="7"/>
      <c r="C363" s="7"/>
      <c r="D363" s="7"/>
      <c r="E363" s="7"/>
      <c r="F363" s="7"/>
      <c r="G363" s="7"/>
      <c r="H363" s="7"/>
    </row>
    <row r="364" spans="1:8" ht="15.75">
      <c r="A364" s="7"/>
      <c r="B364" s="7"/>
      <c r="C364" s="7"/>
      <c r="D364" s="7"/>
      <c r="E364" s="7"/>
      <c r="F364" s="7"/>
      <c r="G364" s="7"/>
      <c r="H364" s="7"/>
    </row>
    <row r="365" spans="1:8" ht="15.75">
      <c r="A365" s="7"/>
      <c r="B365" s="7"/>
      <c r="C365" s="7"/>
      <c r="D365" s="7"/>
      <c r="E365" s="7"/>
      <c r="F365" s="7"/>
      <c r="G365" s="7"/>
      <c r="H365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21"/>
  <sheetViews>
    <sheetView workbookViewId="0" topLeftCell="A311">
      <selection activeCell="U223" sqref="U223"/>
    </sheetView>
  </sheetViews>
  <sheetFormatPr defaultColWidth="9.00390625" defaultRowHeight="12.75"/>
  <cols>
    <col min="1" max="1" width="4.25390625" style="0" customWidth="1"/>
    <col min="2" max="2" width="6.375" style="0" customWidth="1"/>
    <col min="3" max="3" width="7.125" style="0" customWidth="1"/>
    <col min="4" max="4" width="43.375" style="0" customWidth="1"/>
    <col min="5" max="5" width="0.12890625" style="0" customWidth="1"/>
    <col min="6" max="6" width="10.25390625" style="0" hidden="1" customWidth="1"/>
    <col min="7" max="8" width="0.12890625" style="0" hidden="1" customWidth="1"/>
    <col min="9" max="9" width="9.25390625" style="0" hidden="1" customWidth="1"/>
    <col min="10" max="10" width="11.75390625" style="0" hidden="1" customWidth="1"/>
    <col min="11" max="11" width="11.125" style="0" hidden="1" customWidth="1"/>
    <col min="12" max="12" width="12.00390625" style="0" hidden="1" customWidth="1"/>
    <col min="13" max="15" width="9.125" style="0" hidden="1" customWidth="1"/>
    <col min="16" max="16" width="11.00390625" style="0" hidden="1" customWidth="1"/>
    <col min="17" max="19" width="0" style="0" hidden="1" customWidth="1"/>
    <col min="20" max="20" width="10.00390625" style="0" customWidth="1"/>
    <col min="22" max="22" width="10.125" style="0" bestFit="1" customWidth="1"/>
  </cols>
  <sheetData>
    <row r="1" spans="4:6" ht="15.75">
      <c r="D1" s="647" t="s">
        <v>259</v>
      </c>
      <c r="E1" s="648"/>
      <c r="F1" s="648"/>
    </row>
    <row r="2" spans="4:6" ht="15.75">
      <c r="D2" s="647" t="s">
        <v>263</v>
      </c>
      <c r="E2" s="648"/>
      <c r="F2" s="648"/>
    </row>
    <row r="3" spans="4:6" ht="15.75">
      <c r="D3" s="647" t="s">
        <v>250</v>
      </c>
      <c r="E3" s="648"/>
      <c r="F3" s="648"/>
    </row>
    <row r="4" spans="4:6" ht="15.75">
      <c r="D4" s="647" t="s">
        <v>251</v>
      </c>
      <c r="E4" s="648"/>
      <c r="F4" s="648"/>
    </row>
    <row r="5" spans="1:6" ht="15.75">
      <c r="A5" s="2"/>
      <c r="B5" s="2"/>
      <c r="C5" s="3"/>
      <c r="D5" s="10"/>
      <c r="E5" s="11"/>
      <c r="F5" s="11"/>
    </row>
    <row r="6" spans="1:6" ht="12.75">
      <c r="A6" s="2"/>
      <c r="B6" s="2"/>
      <c r="C6" s="3"/>
      <c r="D6" s="4"/>
      <c r="E6" s="5"/>
      <c r="F6" s="5"/>
    </row>
    <row r="7" spans="1:6" ht="15.75">
      <c r="A7" s="7"/>
      <c r="B7" s="7"/>
      <c r="C7" s="8"/>
      <c r="D7" s="9" t="s">
        <v>258</v>
      </c>
      <c r="E7" s="7"/>
      <c r="F7" s="7"/>
    </row>
    <row r="8" spans="1:6" ht="15.75">
      <c r="A8" s="7"/>
      <c r="B8" s="7"/>
      <c r="C8" s="8"/>
      <c r="D8" s="9"/>
      <c r="E8" s="7"/>
      <c r="F8" s="7"/>
    </row>
    <row r="9" spans="1:19" ht="39" customHeight="1">
      <c r="A9" s="147" t="s">
        <v>1</v>
      </c>
      <c r="B9" s="241" t="s">
        <v>2</v>
      </c>
      <c r="C9" s="212" t="s">
        <v>3</v>
      </c>
      <c r="D9" s="186" t="s">
        <v>4</v>
      </c>
      <c r="E9" s="213" t="s">
        <v>5</v>
      </c>
      <c r="F9" s="213" t="s">
        <v>249</v>
      </c>
      <c r="G9" s="214" t="s">
        <v>273</v>
      </c>
      <c r="H9" s="214" t="s">
        <v>274</v>
      </c>
      <c r="I9" s="215" t="s">
        <v>305</v>
      </c>
      <c r="J9" s="215" t="s">
        <v>274</v>
      </c>
      <c r="K9" s="16" t="s">
        <v>327</v>
      </c>
      <c r="L9" s="257" t="s">
        <v>269</v>
      </c>
      <c r="M9" s="16" t="s">
        <v>351</v>
      </c>
      <c r="N9" s="16" t="s">
        <v>385</v>
      </c>
      <c r="O9" s="16" t="s">
        <v>385</v>
      </c>
      <c r="P9" s="257" t="s">
        <v>383</v>
      </c>
      <c r="Q9" s="16" t="s">
        <v>384</v>
      </c>
      <c r="R9" s="375" t="s">
        <v>403</v>
      </c>
      <c r="S9" s="16" t="s">
        <v>404</v>
      </c>
    </row>
    <row r="10" spans="1:22" ht="12.75">
      <c r="A10" s="172" t="s">
        <v>6</v>
      </c>
      <c r="B10" s="242"/>
      <c r="C10" s="172"/>
      <c r="D10" s="157" t="s">
        <v>7</v>
      </c>
      <c r="E10" s="192" t="e">
        <f>SUM(E11+E16+#REF!)</f>
        <v>#REF!</v>
      </c>
      <c r="F10" s="192">
        <f>SUM(F11+F16)</f>
        <v>185720</v>
      </c>
      <c r="G10" s="192">
        <f>SUM(G11+G16)</f>
        <v>631000</v>
      </c>
      <c r="H10" s="192">
        <f aca="true" t="shared" si="0" ref="H10:P10">SUM(H16+H11)</f>
        <v>816720</v>
      </c>
      <c r="I10" s="192">
        <f t="shared" si="0"/>
        <v>0</v>
      </c>
      <c r="J10" s="192">
        <f t="shared" si="0"/>
        <v>816720</v>
      </c>
      <c r="K10" s="192">
        <f t="shared" si="0"/>
        <v>0</v>
      </c>
      <c r="L10" s="184">
        <f t="shared" si="0"/>
        <v>816720</v>
      </c>
      <c r="M10" s="184">
        <f t="shared" si="0"/>
        <v>0</v>
      </c>
      <c r="N10" s="184"/>
      <c r="O10" s="184"/>
      <c r="P10" s="184">
        <f t="shared" si="0"/>
        <v>816720</v>
      </c>
      <c r="Q10" s="359">
        <f>Q11</f>
        <v>75000</v>
      </c>
      <c r="R10" s="360">
        <f>P10+Q10</f>
        <v>891720</v>
      </c>
      <c r="T10" s="360">
        <f>R10+S10</f>
        <v>891720</v>
      </c>
      <c r="U10" s="146"/>
      <c r="V10" s="360">
        <f>V11+V16</f>
        <v>891720</v>
      </c>
    </row>
    <row r="11" spans="1:22" ht="12.75">
      <c r="A11" s="166"/>
      <c r="B11" s="243" t="s">
        <v>8</v>
      </c>
      <c r="C11" s="166"/>
      <c r="D11" s="163" t="s">
        <v>120</v>
      </c>
      <c r="E11" s="193">
        <f aca="true" t="shared" si="1" ref="E11:P11">SUM(E12:E15)</f>
        <v>462011</v>
      </c>
      <c r="F11" s="193">
        <f t="shared" si="1"/>
        <v>172870</v>
      </c>
      <c r="G11" s="159">
        <f t="shared" si="1"/>
        <v>631000</v>
      </c>
      <c r="H11" s="194">
        <f t="shared" si="1"/>
        <v>803870</v>
      </c>
      <c r="I11" s="194">
        <f t="shared" si="1"/>
        <v>0</v>
      </c>
      <c r="J11" s="194">
        <f t="shared" si="1"/>
        <v>803870</v>
      </c>
      <c r="K11" s="194">
        <f t="shared" si="1"/>
        <v>0</v>
      </c>
      <c r="L11" s="330">
        <f t="shared" si="1"/>
        <v>803870</v>
      </c>
      <c r="M11" s="330">
        <f t="shared" si="1"/>
        <v>0</v>
      </c>
      <c r="N11" s="330"/>
      <c r="O11" s="330"/>
      <c r="P11" s="330">
        <f t="shared" si="1"/>
        <v>803870</v>
      </c>
      <c r="Q11" s="16">
        <f>SUM(Q12:Q15)</f>
        <v>75000</v>
      </c>
      <c r="R11" s="146">
        <f>SUM(R12:R15)</f>
        <v>878870</v>
      </c>
      <c r="T11" s="146">
        <f aca="true" t="shared" si="2" ref="T11:T61">R11+S11</f>
        <v>878870</v>
      </c>
      <c r="U11" s="146"/>
      <c r="V11" s="146">
        <f>T11+U11</f>
        <v>878870</v>
      </c>
    </row>
    <row r="12" spans="1:22" ht="12.75">
      <c r="A12" s="166"/>
      <c r="B12" s="243"/>
      <c r="C12" s="166">
        <v>6050</v>
      </c>
      <c r="D12" s="163" t="s">
        <v>121</v>
      </c>
      <c r="E12" s="193">
        <v>2975</v>
      </c>
      <c r="F12" s="193">
        <v>0</v>
      </c>
      <c r="G12" s="159">
        <v>631000</v>
      </c>
      <c r="H12" s="194">
        <f>SUM(F12+G12)</f>
        <v>631000</v>
      </c>
      <c r="I12" s="177">
        <v>-631000</v>
      </c>
      <c r="J12" s="194">
        <f>H12+I12</f>
        <v>0</v>
      </c>
      <c r="K12" s="16"/>
      <c r="L12" s="317">
        <f>J12+K12</f>
        <v>0</v>
      </c>
      <c r="M12" s="317"/>
      <c r="N12" s="317"/>
      <c r="O12" s="317"/>
      <c r="P12" s="317"/>
      <c r="Q12" s="16">
        <v>75000</v>
      </c>
      <c r="R12" s="146">
        <f aca="true" t="shared" si="3" ref="R12:R17">P12+Q12</f>
        <v>75000</v>
      </c>
      <c r="T12" s="146">
        <f t="shared" si="2"/>
        <v>75000</v>
      </c>
      <c r="U12" s="146"/>
      <c r="V12" s="146">
        <f aca="true" t="shared" si="4" ref="V12:V17">T12+U12</f>
        <v>75000</v>
      </c>
    </row>
    <row r="13" spans="1:22" ht="35.25" customHeight="1">
      <c r="A13" s="166"/>
      <c r="B13" s="243"/>
      <c r="C13" s="166" t="s">
        <v>122</v>
      </c>
      <c r="D13" s="167" t="s">
        <v>123</v>
      </c>
      <c r="E13" s="193"/>
      <c r="F13" s="193"/>
      <c r="G13" s="159"/>
      <c r="H13" s="194"/>
      <c r="I13" s="177">
        <v>631000</v>
      </c>
      <c r="J13" s="194">
        <f>H13+I13</f>
        <v>631000</v>
      </c>
      <c r="K13" s="16"/>
      <c r="L13" s="317">
        <f>J13+K13</f>
        <v>631000</v>
      </c>
      <c r="M13" s="317"/>
      <c r="N13" s="317"/>
      <c r="O13" s="317"/>
      <c r="P13" s="317">
        <f>L13+M13</f>
        <v>631000</v>
      </c>
      <c r="Q13" s="16"/>
      <c r="R13" s="146">
        <f t="shared" si="3"/>
        <v>631000</v>
      </c>
      <c r="T13" s="146">
        <f t="shared" si="2"/>
        <v>631000</v>
      </c>
      <c r="U13" s="146"/>
      <c r="V13" s="146">
        <f t="shared" si="4"/>
        <v>631000</v>
      </c>
    </row>
    <row r="14" spans="1:22" ht="37.5" customHeight="1">
      <c r="A14" s="166"/>
      <c r="B14" s="243"/>
      <c r="C14" s="166" t="s">
        <v>309</v>
      </c>
      <c r="D14" s="163" t="s">
        <v>310</v>
      </c>
      <c r="E14" s="193"/>
      <c r="F14" s="193"/>
      <c r="G14" s="159"/>
      <c r="H14" s="194"/>
      <c r="I14" s="177">
        <v>152675</v>
      </c>
      <c r="J14" s="194">
        <f>H14+I14</f>
        <v>152675</v>
      </c>
      <c r="K14" s="16"/>
      <c r="L14" s="317">
        <f>J14+K14</f>
        <v>152675</v>
      </c>
      <c r="M14" s="317"/>
      <c r="N14" s="317"/>
      <c r="O14" s="317"/>
      <c r="P14" s="317">
        <f>L14+M14</f>
        <v>152675</v>
      </c>
      <c r="Q14" s="16"/>
      <c r="R14" s="146">
        <f t="shared" si="3"/>
        <v>152675</v>
      </c>
      <c r="T14" s="146">
        <f t="shared" si="2"/>
        <v>152675</v>
      </c>
      <c r="U14" s="146"/>
      <c r="V14" s="146">
        <f t="shared" si="4"/>
        <v>152675</v>
      </c>
    </row>
    <row r="15" spans="1:22" ht="36" customHeight="1">
      <c r="A15" s="166"/>
      <c r="B15" s="243"/>
      <c r="C15" s="166" t="s">
        <v>122</v>
      </c>
      <c r="D15" s="167" t="s">
        <v>123</v>
      </c>
      <c r="E15" s="195">
        <v>459036</v>
      </c>
      <c r="F15" s="195">
        <v>172870</v>
      </c>
      <c r="G15" s="159"/>
      <c r="H15" s="195">
        <v>172870</v>
      </c>
      <c r="I15" s="180">
        <v>-152675</v>
      </c>
      <c r="J15" s="211">
        <f>H15+I15</f>
        <v>20195</v>
      </c>
      <c r="K15" s="16"/>
      <c r="L15" s="317">
        <f>J15+K15</f>
        <v>20195</v>
      </c>
      <c r="M15" s="317"/>
      <c r="N15" s="317"/>
      <c r="O15" s="317"/>
      <c r="P15" s="317">
        <f>L15+M15</f>
        <v>20195</v>
      </c>
      <c r="Q15" s="16"/>
      <c r="R15" s="146">
        <f t="shared" si="3"/>
        <v>20195</v>
      </c>
      <c r="T15" s="146">
        <f t="shared" si="2"/>
        <v>20195</v>
      </c>
      <c r="U15" s="146"/>
      <c r="V15" s="146">
        <f t="shared" si="4"/>
        <v>20195</v>
      </c>
    </row>
    <row r="16" spans="1:22" ht="12.75">
      <c r="A16" s="166"/>
      <c r="B16" s="243" t="s">
        <v>124</v>
      </c>
      <c r="C16" s="166"/>
      <c r="D16" s="163" t="s">
        <v>125</v>
      </c>
      <c r="E16" s="195">
        <v>11600</v>
      </c>
      <c r="F16" s="195">
        <f>SUM(F17)</f>
        <v>12850</v>
      </c>
      <c r="G16" s="159"/>
      <c r="H16" s="195">
        <f aca="true" t="shared" si="5" ref="H16:P16">SUM(H17)</f>
        <v>12850</v>
      </c>
      <c r="I16" s="195">
        <f t="shared" si="5"/>
        <v>0</v>
      </c>
      <c r="J16" s="195">
        <f t="shared" si="5"/>
        <v>12850</v>
      </c>
      <c r="K16" s="195">
        <f t="shared" si="5"/>
        <v>0</v>
      </c>
      <c r="L16" s="181">
        <f t="shared" si="5"/>
        <v>12850</v>
      </c>
      <c r="M16" s="181">
        <f t="shared" si="5"/>
        <v>0</v>
      </c>
      <c r="N16" s="181"/>
      <c r="O16" s="181"/>
      <c r="P16" s="181">
        <f t="shared" si="5"/>
        <v>12850</v>
      </c>
      <c r="Q16" s="16">
        <f>Q17</f>
        <v>0</v>
      </c>
      <c r="R16" s="146">
        <f t="shared" si="3"/>
        <v>12850</v>
      </c>
      <c r="T16" s="146">
        <f t="shared" si="2"/>
        <v>12850</v>
      </c>
      <c r="U16" s="146"/>
      <c r="V16" s="146">
        <f t="shared" si="4"/>
        <v>12850</v>
      </c>
    </row>
    <row r="17" spans="1:22" ht="24">
      <c r="A17" s="166"/>
      <c r="B17" s="243"/>
      <c r="C17" s="166">
        <v>2850</v>
      </c>
      <c r="D17" s="163" t="s">
        <v>126</v>
      </c>
      <c r="E17" s="195">
        <v>11600</v>
      </c>
      <c r="F17" s="195">
        <v>12850</v>
      </c>
      <c r="G17" s="159"/>
      <c r="H17" s="195">
        <v>12850</v>
      </c>
      <c r="I17" s="159"/>
      <c r="J17" s="194">
        <f>H17+I17</f>
        <v>12850</v>
      </c>
      <c r="K17" s="16"/>
      <c r="L17" s="317">
        <f>J17+K17</f>
        <v>12850</v>
      </c>
      <c r="M17" s="317"/>
      <c r="N17" s="317"/>
      <c r="O17" s="317"/>
      <c r="P17" s="317">
        <f>L17+M17</f>
        <v>12850</v>
      </c>
      <c r="Q17" s="16"/>
      <c r="R17" s="146">
        <f t="shared" si="3"/>
        <v>12850</v>
      </c>
      <c r="T17" s="146">
        <f t="shared" si="2"/>
        <v>12850</v>
      </c>
      <c r="U17" s="146"/>
      <c r="V17" s="146">
        <f t="shared" si="4"/>
        <v>12850</v>
      </c>
    </row>
    <row r="18" spans="1:22" ht="12.75">
      <c r="A18" s="172">
        <v>600</v>
      </c>
      <c r="B18" s="242"/>
      <c r="C18" s="172"/>
      <c r="D18" s="157" t="s">
        <v>19</v>
      </c>
      <c r="E18" s="192">
        <f>SUM(E23+E21)</f>
        <v>554414</v>
      </c>
      <c r="F18" s="192">
        <f>SUM(F23+F21)</f>
        <v>2108118</v>
      </c>
      <c r="G18" s="196">
        <f>SUM(G23)</f>
        <v>11220</v>
      </c>
      <c r="H18" s="197">
        <f>SUM(H21+H23)</f>
        <v>2119338</v>
      </c>
      <c r="I18" s="197">
        <f>SUM(I21+I23)</f>
        <v>0</v>
      </c>
      <c r="J18" s="197">
        <f>SUM(J21+J23)</f>
        <v>2119338</v>
      </c>
      <c r="K18" s="197">
        <f>SUM(K19+K21+K23)</f>
        <v>55854</v>
      </c>
      <c r="L18" s="318">
        <f>SUM(L19+L21+L23)</f>
        <v>2175192</v>
      </c>
      <c r="M18" s="318">
        <f>SUM(M19+M21+M23)</f>
        <v>-26589</v>
      </c>
      <c r="N18" s="318"/>
      <c r="O18" s="318"/>
      <c r="P18" s="318">
        <f>SUM(P19+P21+P23)</f>
        <v>2148603</v>
      </c>
      <c r="Q18" s="359">
        <f>Q19+Q21+Q23</f>
        <v>147389</v>
      </c>
      <c r="R18" s="360">
        <f>R19+R21+R23</f>
        <v>2295992</v>
      </c>
      <c r="T18" s="360">
        <f t="shared" si="2"/>
        <v>2295992</v>
      </c>
      <c r="U18" s="146"/>
      <c r="V18" s="360">
        <f>V19+V21+V23</f>
        <v>2295992</v>
      </c>
    </row>
    <row r="19" spans="1:22" ht="12.75">
      <c r="A19" s="172"/>
      <c r="B19" s="243" t="s">
        <v>329</v>
      </c>
      <c r="C19" s="166"/>
      <c r="D19" s="163" t="s">
        <v>330</v>
      </c>
      <c r="E19" s="193"/>
      <c r="F19" s="193"/>
      <c r="G19" s="190"/>
      <c r="H19" s="258"/>
      <c r="I19" s="258"/>
      <c r="J19" s="258">
        <v>0</v>
      </c>
      <c r="K19" s="258">
        <f>K20</f>
        <v>30000</v>
      </c>
      <c r="L19" s="331">
        <f>L20</f>
        <v>30000</v>
      </c>
      <c r="M19" s="331">
        <f>M20</f>
        <v>0</v>
      </c>
      <c r="N19" s="331"/>
      <c r="O19" s="331"/>
      <c r="P19" s="331">
        <f>P20</f>
        <v>30000</v>
      </c>
      <c r="Q19" s="16"/>
      <c r="R19" s="146">
        <f aca="true" t="shared" si="6" ref="R19:R29">P19+Q19</f>
        <v>30000</v>
      </c>
      <c r="T19" s="146">
        <f t="shared" si="2"/>
        <v>30000</v>
      </c>
      <c r="U19" s="146"/>
      <c r="V19" s="146">
        <f>V20</f>
        <v>30000</v>
      </c>
    </row>
    <row r="20" spans="1:22" ht="48">
      <c r="A20" s="172"/>
      <c r="B20" s="242"/>
      <c r="C20" s="166" t="s">
        <v>130</v>
      </c>
      <c r="D20" s="163" t="s">
        <v>131</v>
      </c>
      <c r="E20" s="193"/>
      <c r="F20" s="193"/>
      <c r="G20" s="190"/>
      <c r="H20" s="258"/>
      <c r="I20" s="258"/>
      <c r="J20" s="258">
        <v>0</v>
      </c>
      <c r="K20" s="258">
        <v>30000</v>
      </c>
      <c r="L20" s="331">
        <f>K20+J20</f>
        <v>30000</v>
      </c>
      <c r="M20" s="317"/>
      <c r="N20" s="317"/>
      <c r="O20" s="317"/>
      <c r="P20" s="317">
        <f>L20+M20</f>
        <v>30000</v>
      </c>
      <c r="Q20" s="16"/>
      <c r="R20" s="146">
        <f t="shared" si="6"/>
        <v>30000</v>
      </c>
      <c r="T20" s="146">
        <f t="shared" si="2"/>
        <v>30000</v>
      </c>
      <c r="U20" s="146"/>
      <c r="V20" s="146">
        <f>T20+U20</f>
        <v>30000</v>
      </c>
    </row>
    <row r="21" spans="1:22" ht="12.75">
      <c r="A21" s="172"/>
      <c r="B21" s="243" t="s">
        <v>128</v>
      </c>
      <c r="C21" s="166"/>
      <c r="D21" s="163" t="s">
        <v>129</v>
      </c>
      <c r="E21" s="193">
        <f>SUM(E22)</f>
        <v>67219</v>
      </c>
      <c r="F21" s="193">
        <f>SUM(F22)</f>
        <v>53918</v>
      </c>
      <c r="G21" s="159">
        <v>0</v>
      </c>
      <c r="H21" s="194">
        <f aca="true" t="shared" si="7" ref="H21:P21">H22</f>
        <v>53918</v>
      </c>
      <c r="I21" s="194">
        <f t="shared" si="7"/>
        <v>0</v>
      </c>
      <c r="J21" s="194">
        <f t="shared" si="7"/>
        <v>53918</v>
      </c>
      <c r="K21" s="194">
        <f t="shared" si="7"/>
        <v>0</v>
      </c>
      <c r="L21" s="330">
        <f t="shared" si="7"/>
        <v>53918</v>
      </c>
      <c r="M21" s="330">
        <f t="shared" si="7"/>
        <v>0</v>
      </c>
      <c r="N21" s="330"/>
      <c r="O21" s="330"/>
      <c r="P21" s="330">
        <f t="shared" si="7"/>
        <v>53918</v>
      </c>
      <c r="Q21" s="16"/>
      <c r="R21" s="146">
        <f t="shared" si="6"/>
        <v>53918</v>
      </c>
      <c r="T21" s="146">
        <f t="shared" si="2"/>
        <v>53918</v>
      </c>
      <c r="U21" s="146"/>
      <c r="V21" s="146">
        <f>V22</f>
        <v>53918</v>
      </c>
    </row>
    <row r="22" spans="1:22" ht="48">
      <c r="A22" s="172"/>
      <c r="B22" s="242"/>
      <c r="C22" s="166" t="s">
        <v>130</v>
      </c>
      <c r="D22" s="163" t="s">
        <v>131</v>
      </c>
      <c r="E22" s="193">
        <v>67219</v>
      </c>
      <c r="F22" s="193">
        <v>53918</v>
      </c>
      <c r="G22" s="159">
        <v>0</v>
      </c>
      <c r="H22" s="194">
        <f aca="true" t="shared" si="8" ref="H22:H27">SUM(F22+G22)</f>
        <v>53918</v>
      </c>
      <c r="I22" s="159"/>
      <c r="J22" s="194">
        <f aca="true" t="shared" si="9" ref="J22:J29">H22+I22</f>
        <v>53918</v>
      </c>
      <c r="K22" s="16"/>
      <c r="L22" s="317">
        <f aca="true" t="shared" si="10" ref="L22:L29">J22+K22</f>
        <v>53918</v>
      </c>
      <c r="M22" s="317"/>
      <c r="N22" s="317"/>
      <c r="O22" s="317"/>
      <c r="P22" s="317">
        <f>L22+M22</f>
        <v>53918</v>
      </c>
      <c r="Q22" s="16"/>
      <c r="R22" s="146">
        <f t="shared" si="6"/>
        <v>53918</v>
      </c>
      <c r="T22" s="146">
        <f t="shared" si="2"/>
        <v>53918</v>
      </c>
      <c r="U22" s="146"/>
      <c r="V22" s="146">
        <f>T22+U22</f>
        <v>53918</v>
      </c>
    </row>
    <row r="23" spans="1:22" ht="12.75">
      <c r="A23" s="166"/>
      <c r="B23" s="243">
        <v>60016</v>
      </c>
      <c r="C23" s="166"/>
      <c r="D23" s="163" t="s">
        <v>20</v>
      </c>
      <c r="E23" s="193">
        <f>SUM(E24:E27)</f>
        <v>487195</v>
      </c>
      <c r="F23" s="193">
        <f>SUM(F24:F27)</f>
        <v>2054200</v>
      </c>
      <c r="G23" s="159">
        <f>SUM(G24:G27)</f>
        <v>11220</v>
      </c>
      <c r="H23" s="194">
        <f>SUM(H24:H27)</f>
        <v>2065420</v>
      </c>
      <c r="I23" s="194">
        <f>SUM(I24:I29)</f>
        <v>0</v>
      </c>
      <c r="J23" s="194">
        <f t="shared" si="9"/>
        <v>2065420</v>
      </c>
      <c r="K23" s="194">
        <f>SUM(K24:K29)</f>
        <v>25854</v>
      </c>
      <c r="L23" s="330">
        <f t="shared" si="10"/>
        <v>2091274</v>
      </c>
      <c r="M23" s="330">
        <f>SUM(M24:M29)</f>
        <v>-26589</v>
      </c>
      <c r="N23" s="330"/>
      <c r="O23" s="330"/>
      <c r="P23" s="330">
        <f>SUM(P24:P29)</f>
        <v>2064685</v>
      </c>
      <c r="Q23" s="16">
        <f>SUM(Q24:Q29)</f>
        <v>147389</v>
      </c>
      <c r="R23" s="146">
        <f t="shared" si="6"/>
        <v>2212074</v>
      </c>
      <c r="T23" s="146">
        <f t="shared" si="2"/>
        <v>2212074</v>
      </c>
      <c r="U23" s="146"/>
      <c r="V23" s="146">
        <f>SUM(V24:V29)</f>
        <v>2212074</v>
      </c>
    </row>
    <row r="24" spans="1:22" ht="12.75">
      <c r="A24" s="166"/>
      <c r="B24" s="243"/>
      <c r="C24" s="166">
        <v>4210</v>
      </c>
      <c r="D24" s="163" t="s">
        <v>132</v>
      </c>
      <c r="E24" s="193">
        <v>73100</v>
      </c>
      <c r="F24" s="193">
        <v>31372</v>
      </c>
      <c r="G24" s="159">
        <v>0</v>
      </c>
      <c r="H24" s="194">
        <f t="shared" si="8"/>
        <v>31372</v>
      </c>
      <c r="I24" s="159"/>
      <c r="J24" s="194">
        <f t="shared" si="9"/>
        <v>31372</v>
      </c>
      <c r="K24" s="259">
        <v>20854</v>
      </c>
      <c r="L24" s="317">
        <f t="shared" si="10"/>
        <v>52226</v>
      </c>
      <c r="M24" s="317"/>
      <c r="N24" s="317"/>
      <c r="O24" s="317"/>
      <c r="P24" s="317">
        <f aca="true" t="shared" si="11" ref="P24:P29">L24+M24</f>
        <v>52226</v>
      </c>
      <c r="Q24" s="16">
        <v>21389</v>
      </c>
      <c r="R24" s="146">
        <f t="shared" si="6"/>
        <v>73615</v>
      </c>
      <c r="T24" s="146">
        <f t="shared" si="2"/>
        <v>73615</v>
      </c>
      <c r="U24" s="146"/>
      <c r="V24" s="146">
        <f aca="true" t="shared" si="12" ref="V24:V29">T24+U24</f>
        <v>73615</v>
      </c>
    </row>
    <row r="25" spans="1:22" ht="12.75">
      <c r="A25" s="166"/>
      <c r="B25" s="243"/>
      <c r="C25" s="166">
        <v>4270</v>
      </c>
      <c r="D25" s="163" t="s">
        <v>133</v>
      </c>
      <c r="E25" s="193">
        <v>30900</v>
      </c>
      <c r="F25" s="193">
        <v>31820</v>
      </c>
      <c r="G25" s="159">
        <v>0</v>
      </c>
      <c r="H25" s="194">
        <f t="shared" si="8"/>
        <v>31820</v>
      </c>
      <c r="I25" s="159"/>
      <c r="J25" s="194">
        <f t="shared" si="9"/>
        <v>31820</v>
      </c>
      <c r="K25" s="16"/>
      <c r="L25" s="317">
        <f t="shared" si="10"/>
        <v>31820</v>
      </c>
      <c r="M25" s="317"/>
      <c r="N25" s="317"/>
      <c r="O25" s="317"/>
      <c r="P25" s="317">
        <f t="shared" si="11"/>
        <v>31820</v>
      </c>
      <c r="Q25" s="16">
        <v>35000</v>
      </c>
      <c r="R25" s="146">
        <f t="shared" si="6"/>
        <v>66820</v>
      </c>
      <c r="T25" s="146">
        <f t="shared" si="2"/>
        <v>66820</v>
      </c>
      <c r="U25" s="146"/>
      <c r="V25" s="146">
        <f t="shared" si="12"/>
        <v>66820</v>
      </c>
    </row>
    <row r="26" spans="1:22" ht="12.75">
      <c r="A26" s="166"/>
      <c r="B26" s="243"/>
      <c r="C26" s="166">
        <v>4300</v>
      </c>
      <c r="D26" s="163" t="s">
        <v>127</v>
      </c>
      <c r="E26" s="193">
        <v>30600</v>
      </c>
      <c r="F26" s="193">
        <v>21600</v>
      </c>
      <c r="G26" s="159">
        <v>1220</v>
      </c>
      <c r="H26" s="194">
        <f t="shared" si="8"/>
        <v>22820</v>
      </c>
      <c r="I26" s="159"/>
      <c r="J26" s="194">
        <f t="shared" si="9"/>
        <v>22820</v>
      </c>
      <c r="K26" s="259">
        <v>5000</v>
      </c>
      <c r="L26" s="317">
        <f t="shared" si="10"/>
        <v>27820</v>
      </c>
      <c r="M26" s="317"/>
      <c r="N26" s="317"/>
      <c r="O26" s="317"/>
      <c r="P26" s="317">
        <f t="shared" si="11"/>
        <v>27820</v>
      </c>
      <c r="Q26" s="16"/>
      <c r="R26" s="146">
        <f t="shared" si="6"/>
        <v>27820</v>
      </c>
      <c r="T26" s="146">
        <f t="shared" si="2"/>
        <v>27820</v>
      </c>
      <c r="U26" s="146"/>
      <c r="V26" s="146">
        <f t="shared" si="12"/>
        <v>27820</v>
      </c>
    </row>
    <row r="27" spans="1:22" ht="12.75">
      <c r="A27" s="166"/>
      <c r="B27" s="243"/>
      <c r="C27" s="166">
        <v>6050</v>
      </c>
      <c r="D27" s="163" t="s">
        <v>331</v>
      </c>
      <c r="E27" s="193">
        <v>352595</v>
      </c>
      <c r="F27" s="193">
        <v>1969408</v>
      </c>
      <c r="G27" s="159">
        <v>10000</v>
      </c>
      <c r="H27" s="194">
        <f t="shared" si="8"/>
        <v>1979408</v>
      </c>
      <c r="I27" s="180">
        <v>-982786</v>
      </c>
      <c r="J27" s="180">
        <f t="shared" si="9"/>
        <v>996622</v>
      </c>
      <c r="K27" s="16"/>
      <c r="L27" s="317">
        <f t="shared" si="10"/>
        <v>996622</v>
      </c>
      <c r="M27" s="317"/>
      <c r="N27" s="317"/>
      <c r="O27" s="317"/>
      <c r="P27" s="317">
        <f t="shared" si="11"/>
        <v>996622</v>
      </c>
      <c r="Q27" s="16">
        <v>90000</v>
      </c>
      <c r="R27" s="146">
        <f t="shared" si="6"/>
        <v>1086622</v>
      </c>
      <c r="T27" s="146">
        <f t="shared" si="2"/>
        <v>1086622</v>
      </c>
      <c r="U27" s="146"/>
      <c r="V27" s="146">
        <f t="shared" si="12"/>
        <v>1086622</v>
      </c>
    </row>
    <row r="28" spans="1:22" ht="60">
      <c r="A28" s="166"/>
      <c r="B28" s="243"/>
      <c r="C28" s="166" t="s">
        <v>306</v>
      </c>
      <c r="D28" s="167" t="s">
        <v>316</v>
      </c>
      <c r="E28" s="193"/>
      <c r="F28" s="193"/>
      <c r="G28" s="159"/>
      <c r="H28" s="194"/>
      <c r="I28" s="180">
        <v>982786</v>
      </c>
      <c r="J28" s="180">
        <f t="shared" si="9"/>
        <v>982786</v>
      </c>
      <c r="K28" s="16"/>
      <c r="L28" s="317">
        <f t="shared" si="10"/>
        <v>982786</v>
      </c>
      <c r="M28" s="317">
        <v>-302059</v>
      </c>
      <c r="N28" s="317"/>
      <c r="O28" s="317"/>
      <c r="P28" s="317">
        <f t="shared" si="11"/>
        <v>680727</v>
      </c>
      <c r="Q28" s="16"/>
      <c r="R28" s="146">
        <f t="shared" si="6"/>
        <v>680727</v>
      </c>
      <c r="T28" s="146">
        <f t="shared" si="2"/>
        <v>680727</v>
      </c>
      <c r="U28" s="146"/>
      <c r="V28" s="146">
        <f t="shared" si="12"/>
        <v>680727</v>
      </c>
    </row>
    <row r="29" spans="1:22" ht="60">
      <c r="A29" s="166"/>
      <c r="B29" s="243"/>
      <c r="C29" s="166" t="s">
        <v>307</v>
      </c>
      <c r="D29" s="167" t="s">
        <v>367</v>
      </c>
      <c r="E29" s="193"/>
      <c r="F29" s="193"/>
      <c r="G29" s="159"/>
      <c r="H29" s="194"/>
      <c r="I29" s="180"/>
      <c r="J29" s="180">
        <f t="shared" si="9"/>
        <v>0</v>
      </c>
      <c r="K29" s="16"/>
      <c r="L29" s="317">
        <f t="shared" si="10"/>
        <v>0</v>
      </c>
      <c r="M29" s="317">
        <v>275470</v>
      </c>
      <c r="N29" s="317"/>
      <c r="O29" s="317"/>
      <c r="P29" s="317">
        <f t="shared" si="11"/>
        <v>275470</v>
      </c>
      <c r="Q29" s="16">
        <v>1000</v>
      </c>
      <c r="R29" s="146">
        <f t="shared" si="6"/>
        <v>276470</v>
      </c>
      <c r="T29" s="146">
        <f t="shared" si="2"/>
        <v>276470</v>
      </c>
      <c r="U29" s="146"/>
      <c r="V29" s="146">
        <f t="shared" si="12"/>
        <v>276470</v>
      </c>
    </row>
    <row r="30" spans="1:22" ht="12.75">
      <c r="A30" s="172" t="s">
        <v>134</v>
      </c>
      <c r="B30" s="242"/>
      <c r="C30" s="172"/>
      <c r="D30" s="157" t="s">
        <v>135</v>
      </c>
      <c r="E30" s="192" t="e">
        <f>SUM(E31)</f>
        <v>#REF!</v>
      </c>
      <c r="F30" s="192">
        <f>SUM(F31)</f>
        <v>6000</v>
      </c>
      <c r="G30" s="159"/>
      <c r="H30" s="192">
        <f aca="true" t="shared" si="13" ref="H30:P31">SUM(H31)</f>
        <v>6000</v>
      </c>
      <c r="I30" s="192">
        <f t="shared" si="13"/>
        <v>0</v>
      </c>
      <c r="J30" s="192">
        <f t="shared" si="13"/>
        <v>6000</v>
      </c>
      <c r="K30" s="192">
        <f t="shared" si="13"/>
        <v>0</v>
      </c>
      <c r="L30" s="184">
        <f t="shared" si="13"/>
        <v>6000</v>
      </c>
      <c r="M30" s="184">
        <f t="shared" si="13"/>
        <v>0</v>
      </c>
      <c r="N30" s="184"/>
      <c r="O30" s="184"/>
      <c r="P30" s="184">
        <f t="shared" si="13"/>
        <v>6000</v>
      </c>
      <c r="Q30" s="16"/>
      <c r="R30" s="360">
        <f>R31</f>
        <v>6000</v>
      </c>
      <c r="T30" s="360">
        <f t="shared" si="2"/>
        <v>6000</v>
      </c>
      <c r="U30" s="146"/>
      <c r="V30" s="360">
        <f>V31</f>
        <v>6000</v>
      </c>
    </row>
    <row r="31" spans="1:22" ht="12.75">
      <c r="A31" s="166"/>
      <c r="B31" s="243" t="s">
        <v>136</v>
      </c>
      <c r="C31" s="166"/>
      <c r="D31" s="163" t="s">
        <v>16</v>
      </c>
      <c r="E31" s="193" t="e">
        <f>SUM(#REF!)</f>
        <v>#REF!</v>
      </c>
      <c r="F31" s="193">
        <f>SUM(F32)</f>
        <v>6000</v>
      </c>
      <c r="G31" s="159"/>
      <c r="H31" s="193">
        <f t="shared" si="13"/>
        <v>6000</v>
      </c>
      <c r="I31" s="193">
        <f t="shared" si="13"/>
        <v>0</v>
      </c>
      <c r="J31" s="193">
        <f t="shared" si="13"/>
        <v>6000</v>
      </c>
      <c r="K31" s="193">
        <f t="shared" si="13"/>
        <v>0</v>
      </c>
      <c r="L31" s="181">
        <f t="shared" si="13"/>
        <v>6000</v>
      </c>
      <c r="M31" s="181">
        <f t="shared" si="13"/>
        <v>0</v>
      </c>
      <c r="N31" s="181"/>
      <c r="O31" s="181"/>
      <c r="P31" s="181">
        <f t="shared" si="13"/>
        <v>6000</v>
      </c>
      <c r="Q31" s="16"/>
      <c r="R31" s="146">
        <f>R32</f>
        <v>6000</v>
      </c>
      <c r="T31" s="146">
        <f t="shared" si="2"/>
        <v>6000</v>
      </c>
      <c r="U31" s="146"/>
      <c r="V31" s="146">
        <f>V32</f>
        <v>6000</v>
      </c>
    </row>
    <row r="32" spans="1:22" ht="12.75">
      <c r="A32" s="166"/>
      <c r="B32" s="243"/>
      <c r="C32" s="166" t="s">
        <v>140</v>
      </c>
      <c r="D32" s="163" t="s">
        <v>127</v>
      </c>
      <c r="E32" s="195">
        <v>0</v>
      </c>
      <c r="F32" s="195">
        <v>6000</v>
      </c>
      <c r="G32" s="159"/>
      <c r="H32" s="195">
        <v>6000</v>
      </c>
      <c r="I32" s="159"/>
      <c r="J32" s="194">
        <f>H32+I32</f>
        <v>6000</v>
      </c>
      <c r="K32" s="16"/>
      <c r="L32" s="317">
        <f>J32+K32</f>
        <v>6000</v>
      </c>
      <c r="M32" s="317"/>
      <c r="N32" s="317"/>
      <c r="O32" s="317"/>
      <c r="P32" s="317">
        <f>L32+M32</f>
        <v>6000</v>
      </c>
      <c r="Q32" s="16"/>
      <c r="R32" s="146">
        <f>P32+Q32</f>
        <v>6000</v>
      </c>
      <c r="T32" s="146">
        <f t="shared" si="2"/>
        <v>6000</v>
      </c>
      <c r="U32" s="146"/>
      <c r="V32" s="146">
        <f>T32+U32</f>
        <v>6000</v>
      </c>
    </row>
    <row r="33" spans="1:22" ht="12.75">
      <c r="A33" s="172">
        <v>700</v>
      </c>
      <c r="B33" s="242"/>
      <c r="C33" s="172"/>
      <c r="D33" s="157" t="s">
        <v>22</v>
      </c>
      <c r="E33" s="192">
        <f>SUM(E34)</f>
        <v>11210</v>
      </c>
      <c r="F33" s="192">
        <f>SUM(F34)</f>
        <v>7570</v>
      </c>
      <c r="G33" s="159"/>
      <c r="H33" s="192">
        <f aca="true" t="shared" si="14" ref="H33:P33">SUM(H34)</f>
        <v>7570</v>
      </c>
      <c r="I33" s="192">
        <f t="shared" si="14"/>
        <v>0</v>
      </c>
      <c r="J33" s="192">
        <f t="shared" si="14"/>
        <v>7570</v>
      </c>
      <c r="K33" s="192">
        <f t="shared" si="14"/>
        <v>0</v>
      </c>
      <c r="L33" s="184">
        <f t="shared" si="14"/>
        <v>7570</v>
      </c>
      <c r="M33" s="184">
        <f t="shared" si="14"/>
        <v>0</v>
      </c>
      <c r="N33" s="184"/>
      <c r="O33" s="184"/>
      <c r="P33" s="184">
        <f t="shared" si="14"/>
        <v>7570</v>
      </c>
      <c r="Q33" s="16"/>
      <c r="R33" s="360">
        <f>P33+Q33</f>
        <v>7570</v>
      </c>
      <c r="T33" s="360">
        <f>T34</f>
        <v>7570</v>
      </c>
      <c r="U33" s="146"/>
      <c r="V33" s="360">
        <f>V34</f>
        <v>7570</v>
      </c>
    </row>
    <row r="34" spans="1:22" ht="12.75">
      <c r="A34" s="166"/>
      <c r="B34" s="243">
        <v>70004</v>
      </c>
      <c r="C34" s="166"/>
      <c r="D34" s="163" t="s">
        <v>141</v>
      </c>
      <c r="E34" s="193">
        <f>SUM(E35:E38)</f>
        <v>11210</v>
      </c>
      <c r="F34" s="193">
        <f>SUM(F35:F38)</f>
        <v>7570</v>
      </c>
      <c r="G34" s="159"/>
      <c r="H34" s="193">
        <f aca="true" t="shared" si="15" ref="H34:P34">SUM(H35:H38)</f>
        <v>7570</v>
      </c>
      <c r="I34" s="193">
        <f t="shared" si="15"/>
        <v>0</v>
      </c>
      <c r="J34" s="193">
        <f t="shared" si="15"/>
        <v>7570</v>
      </c>
      <c r="K34" s="193">
        <f t="shared" si="15"/>
        <v>0</v>
      </c>
      <c r="L34" s="181">
        <f t="shared" si="15"/>
        <v>7570</v>
      </c>
      <c r="M34" s="181">
        <f t="shared" si="15"/>
        <v>0</v>
      </c>
      <c r="N34" s="181"/>
      <c r="O34" s="181"/>
      <c r="P34" s="181">
        <f t="shared" si="15"/>
        <v>7570</v>
      </c>
      <c r="Q34" s="16"/>
      <c r="R34" s="146">
        <f>SUM(R35:R38)</f>
        <v>7570</v>
      </c>
      <c r="T34" s="146">
        <f t="shared" si="2"/>
        <v>7570</v>
      </c>
      <c r="U34" s="146"/>
      <c r="V34" s="146">
        <f>SUM(V35:V38)</f>
        <v>7570</v>
      </c>
    </row>
    <row r="35" spans="1:22" ht="12.75">
      <c r="A35" s="166"/>
      <c r="B35" s="243"/>
      <c r="C35" s="166">
        <v>4210</v>
      </c>
      <c r="D35" s="163" t="s">
        <v>132</v>
      </c>
      <c r="E35" s="193">
        <v>5000</v>
      </c>
      <c r="F35" s="193">
        <v>1000</v>
      </c>
      <c r="G35" s="159"/>
      <c r="H35" s="193">
        <v>1000</v>
      </c>
      <c r="I35" s="159"/>
      <c r="J35" s="194">
        <f>H35+I35</f>
        <v>1000</v>
      </c>
      <c r="K35" s="16"/>
      <c r="L35" s="317">
        <f>J35+K35</f>
        <v>1000</v>
      </c>
      <c r="M35" s="317"/>
      <c r="N35" s="317"/>
      <c r="O35" s="317"/>
      <c r="P35" s="317">
        <f>L35+M35</f>
        <v>1000</v>
      </c>
      <c r="Q35" s="16"/>
      <c r="R35" s="146">
        <f>P35+Q35</f>
        <v>1000</v>
      </c>
      <c r="T35" s="146">
        <f t="shared" si="2"/>
        <v>1000</v>
      </c>
      <c r="U35" s="146"/>
      <c r="V35" s="146">
        <f>T35+U35</f>
        <v>1000</v>
      </c>
    </row>
    <row r="36" spans="1:22" ht="12.75">
      <c r="A36" s="166"/>
      <c r="B36" s="243"/>
      <c r="C36" s="166">
        <v>4270</v>
      </c>
      <c r="D36" s="163" t="s">
        <v>133</v>
      </c>
      <c r="E36" s="193">
        <v>5360</v>
      </c>
      <c r="F36" s="193">
        <v>5700</v>
      </c>
      <c r="G36" s="159"/>
      <c r="H36" s="193">
        <v>5700</v>
      </c>
      <c r="I36" s="159"/>
      <c r="J36" s="194">
        <f>H36+I36</f>
        <v>5700</v>
      </c>
      <c r="K36" s="16"/>
      <c r="L36" s="317">
        <f>J36+K36</f>
        <v>5700</v>
      </c>
      <c r="M36" s="317">
        <v>-700</v>
      </c>
      <c r="N36" s="317"/>
      <c r="O36" s="317"/>
      <c r="P36" s="317">
        <f>L36+M36</f>
        <v>5000</v>
      </c>
      <c r="Q36" s="16"/>
      <c r="R36" s="146">
        <f>P36+Q36</f>
        <v>5000</v>
      </c>
      <c r="T36" s="146">
        <f t="shared" si="2"/>
        <v>5000</v>
      </c>
      <c r="U36" s="146"/>
      <c r="V36" s="146">
        <f>T36+U36</f>
        <v>5000</v>
      </c>
    </row>
    <row r="37" spans="1:22" ht="12.75">
      <c r="A37" s="166"/>
      <c r="B37" s="243"/>
      <c r="C37" s="166" t="s">
        <v>140</v>
      </c>
      <c r="D37" s="163" t="s">
        <v>127</v>
      </c>
      <c r="E37" s="193"/>
      <c r="F37" s="193"/>
      <c r="G37" s="159"/>
      <c r="H37" s="193"/>
      <c r="I37" s="159"/>
      <c r="J37" s="194"/>
      <c r="K37" s="16"/>
      <c r="L37" s="317"/>
      <c r="M37" s="317">
        <v>700</v>
      </c>
      <c r="N37" s="317"/>
      <c r="O37" s="317"/>
      <c r="P37" s="317">
        <f>L37+M37</f>
        <v>700</v>
      </c>
      <c r="Q37" s="16"/>
      <c r="R37" s="146">
        <f>P37+Q37</f>
        <v>700</v>
      </c>
      <c r="T37" s="146">
        <f t="shared" si="2"/>
        <v>700</v>
      </c>
      <c r="U37" s="146"/>
      <c r="V37" s="146">
        <f>T37+U37</f>
        <v>700</v>
      </c>
    </row>
    <row r="38" spans="1:22" ht="12.75">
      <c r="A38" s="166"/>
      <c r="B38" s="243"/>
      <c r="C38" s="166">
        <v>4430</v>
      </c>
      <c r="D38" s="163" t="s">
        <v>144</v>
      </c>
      <c r="E38" s="193">
        <v>850</v>
      </c>
      <c r="F38" s="193">
        <v>870</v>
      </c>
      <c r="G38" s="159"/>
      <c r="H38" s="193">
        <v>870</v>
      </c>
      <c r="I38" s="159"/>
      <c r="J38" s="194">
        <f>H38+I38</f>
        <v>870</v>
      </c>
      <c r="K38" s="16"/>
      <c r="L38" s="317">
        <f>J38+K38</f>
        <v>870</v>
      </c>
      <c r="M38" s="317"/>
      <c r="N38" s="317"/>
      <c r="O38" s="317"/>
      <c r="P38" s="317">
        <f>L38+M38</f>
        <v>870</v>
      </c>
      <c r="Q38" s="16"/>
      <c r="R38" s="146">
        <f>P38+Q38</f>
        <v>870</v>
      </c>
      <c r="T38" s="146">
        <f t="shared" si="2"/>
        <v>870</v>
      </c>
      <c r="U38" s="146"/>
      <c r="V38" s="146">
        <f>T38+U38</f>
        <v>870</v>
      </c>
    </row>
    <row r="39" spans="1:22" ht="12.75">
      <c r="A39" s="172">
        <v>710</v>
      </c>
      <c r="B39" s="242"/>
      <c r="C39" s="172"/>
      <c r="D39" s="157" t="s">
        <v>145</v>
      </c>
      <c r="E39" s="192" t="e">
        <f>SUM(#REF!+E42+E44)</f>
        <v>#REF!</v>
      </c>
      <c r="F39" s="192">
        <f>SUM(F42+F44)</f>
        <v>31450</v>
      </c>
      <c r="G39" s="159"/>
      <c r="H39" s="192">
        <f aca="true" t="shared" si="16" ref="H39:P39">SUM(H42+H44)</f>
        <v>31450</v>
      </c>
      <c r="I39" s="192">
        <f t="shared" si="16"/>
        <v>0</v>
      </c>
      <c r="J39" s="192">
        <f t="shared" si="16"/>
        <v>31450</v>
      </c>
      <c r="K39" s="192">
        <f t="shared" si="16"/>
        <v>0</v>
      </c>
      <c r="L39" s="184">
        <f t="shared" si="16"/>
        <v>31450</v>
      </c>
      <c r="M39" s="184">
        <f t="shared" si="16"/>
        <v>0</v>
      </c>
      <c r="N39" s="184"/>
      <c r="O39" s="184"/>
      <c r="P39" s="184">
        <f t="shared" si="16"/>
        <v>31450</v>
      </c>
      <c r="Q39" s="359">
        <v>48000</v>
      </c>
      <c r="R39" s="360">
        <f>R40+R42+R44</f>
        <v>79450</v>
      </c>
      <c r="T39" s="360">
        <f t="shared" si="2"/>
        <v>79450</v>
      </c>
      <c r="U39" s="146"/>
      <c r="V39" s="360">
        <f>V40+V42+V44</f>
        <v>79450</v>
      </c>
    </row>
    <row r="40" spans="1:22" ht="12.75">
      <c r="A40" s="172"/>
      <c r="B40" s="355" t="s">
        <v>373</v>
      </c>
      <c r="C40" s="172"/>
      <c r="D40" s="356" t="s">
        <v>374</v>
      </c>
      <c r="E40" s="192"/>
      <c r="F40" s="192"/>
      <c r="G40" s="159"/>
      <c r="H40" s="192"/>
      <c r="I40" s="192"/>
      <c r="J40" s="192"/>
      <c r="K40" s="192"/>
      <c r="L40" s="184"/>
      <c r="M40" s="184"/>
      <c r="N40" s="184"/>
      <c r="O40" s="184"/>
      <c r="P40" s="357"/>
      <c r="Q40" s="16">
        <v>48000</v>
      </c>
      <c r="R40" s="146">
        <f aca="true" t="shared" si="17" ref="R40:R45">P40+Q40</f>
        <v>48000</v>
      </c>
      <c r="T40" s="146">
        <f t="shared" si="2"/>
        <v>48000</v>
      </c>
      <c r="U40" s="146"/>
      <c r="V40" s="146">
        <f>V41</f>
        <v>48000</v>
      </c>
    </row>
    <row r="41" spans="1:22" ht="12.75">
      <c r="A41" s="172"/>
      <c r="B41" s="242"/>
      <c r="C41" s="261" t="s">
        <v>140</v>
      </c>
      <c r="D41" s="356" t="s">
        <v>375</v>
      </c>
      <c r="E41" s="192"/>
      <c r="F41" s="192"/>
      <c r="G41" s="159"/>
      <c r="H41" s="192"/>
      <c r="I41" s="192"/>
      <c r="J41" s="192"/>
      <c r="K41" s="192"/>
      <c r="L41" s="184"/>
      <c r="M41" s="184"/>
      <c r="N41" s="184"/>
      <c r="O41" s="184"/>
      <c r="P41" s="357"/>
      <c r="Q41" s="16">
        <v>48000</v>
      </c>
      <c r="R41" s="146">
        <f t="shared" si="17"/>
        <v>48000</v>
      </c>
      <c r="T41" s="146">
        <f t="shared" si="2"/>
        <v>48000</v>
      </c>
      <c r="U41" s="146"/>
      <c r="V41" s="146">
        <f>T41+U41</f>
        <v>48000</v>
      </c>
    </row>
    <row r="42" spans="1:22" ht="12.75">
      <c r="A42" s="166"/>
      <c r="B42" s="243">
        <v>71014</v>
      </c>
      <c r="C42" s="166"/>
      <c r="D42" s="163" t="s">
        <v>146</v>
      </c>
      <c r="E42" s="193">
        <f>SUM(E43)</f>
        <v>15300</v>
      </c>
      <c r="F42" s="193">
        <f>SUM(F43)</f>
        <v>15750</v>
      </c>
      <c r="G42" s="159"/>
      <c r="H42" s="193">
        <f aca="true" t="shared" si="18" ref="H42:P42">SUM(H43)</f>
        <v>15750</v>
      </c>
      <c r="I42" s="193">
        <f t="shared" si="18"/>
        <v>0</v>
      </c>
      <c r="J42" s="193">
        <f t="shared" si="18"/>
        <v>15750</v>
      </c>
      <c r="K42" s="193">
        <f t="shared" si="18"/>
        <v>0</v>
      </c>
      <c r="L42" s="181">
        <f t="shared" si="18"/>
        <v>15750</v>
      </c>
      <c r="M42" s="181">
        <f t="shared" si="18"/>
        <v>0</v>
      </c>
      <c r="N42" s="181"/>
      <c r="O42" s="181"/>
      <c r="P42" s="181">
        <f t="shared" si="18"/>
        <v>20750</v>
      </c>
      <c r="Q42" s="16"/>
      <c r="R42" s="146">
        <f t="shared" si="17"/>
        <v>20750</v>
      </c>
      <c r="T42" s="146">
        <f t="shared" si="2"/>
        <v>20750</v>
      </c>
      <c r="U42" s="146"/>
      <c r="V42" s="146">
        <f>V43</f>
        <v>20750</v>
      </c>
    </row>
    <row r="43" spans="1:22" ht="12.75">
      <c r="A43" s="166"/>
      <c r="B43" s="243"/>
      <c r="C43" s="166">
        <v>4300</v>
      </c>
      <c r="D43" s="163" t="s">
        <v>127</v>
      </c>
      <c r="E43" s="193">
        <v>15300</v>
      </c>
      <c r="F43" s="193">
        <v>15750</v>
      </c>
      <c r="G43" s="159"/>
      <c r="H43" s="193">
        <v>15750</v>
      </c>
      <c r="I43" s="159"/>
      <c r="J43" s="194">
        <f>H43+I43</f>
        <v>15750</v>
      </c>
      <c r="K43" s="16"/>
      <c r="L43" s="317">
        <f>J43+K43</f>
        <v>15750</v>
      </c>
      <c r="M43" s="317"/>
      <c r="N43" s="317">
        <v>5000</v>
      </c>
      <c r="O43" s="317"/>
      <c r="P43" s="317">
        <f>L43+N43</f>
        <v>20750</v>
      </c>
      <c r="Q43" s="16"/>
      <c r="R43" s="146">
        <f t="shared" si="17"/>
        <v>20750</v>
      </c>
      <c r="T43" s="146">
        <f t="shared" si="2"/>
        <v>20750</v>
      </c>
      <c r="U43" s="146"/>
      <c r="V43" s="146">
        <f>T43+U43</f>
        <v>20750</v>
      </c>
    </row>
    <row r="44" spans="1:22" ht="12.75">
      <c r="A44" s="166"/>
      <c r="B44" s="243">
        <v>71095</v>
      </c>
      <c r="C44" s="166"/>
      <c r="D44" s="163" t="s">
        <v>16</v>
      </c>
      <c r="E44" s="193">
        <f>SUM(E45:E45)</f>
        <v>15300</v>
      </c>
      <c r="F44" s="193">
        <f>SUM(F45:F45)</f>
        <v>15700</v>
      </c>
      <c r="G44" s="159"/>
      <c r="H44" s="193">
        <f aca="true" t="shared" si="19" ref="H44:P44">SUM(H45:H45)</f>
        <v>15700</v>
      </c>
      <c r="I44" s="193">
        <f t="shared" si="19"/>
        <v>0</v>
      </c>
      <c r="J44" s="193">
        <f t="shared" si="19"/>
        <v>15700</v>
      </c>
      <c r="K44" s="193">
        <f t="shared" si="19"/>
        <v>0</v>
      </c>
      <c r="L44" s="181">
        <f t="shared" si="19"/>
        <v>15700</v>
      </c>
      <c r="M44" s="181">
        <f t="shared" si="19"/>
        <v>0</v>
      </c>
      <c r="N44" s="181"/>
      <c r="O44" s="181"/>
      <c r="P44" s="181">
        <f t="shared" si="19"/>
        <v>10700</v>
      </c>
      <c r="Q44" s="16"/>
      <c r="R44" s="146">
        <f t="shared" si="17"/>
        <v>10700</v>
      </c>
      <c r="T44" s="146">
        <f t="shared" si="2"/>
        <v>10700</v>
      </c>
      <c r="U44" s="146"/>
      <c r="V44" s="146">
        <f>V45</f>
        <v>10700</v>
      </c>
    </row>
    <row r="45" spans="1:22" ht="12.75">
      <c r="A45" s="166"/>
      <c r="B45" s="243"/>
      <c r="C45" s="166">
        <v>4300</v>
      </c>
      <c r="D45" s="163" t="s">
        <v>127</v>
      </c>
      <c r="E45" s="193">
        <v>15300</v>
      </c>
      <c r="F45" s="193">
        <v>15700</v>
      </c>
      <c r="G45" s="159"/>
      <c r="H45" s="193">
        <v>15700</v>
      </c>
      <c r="I45" s="159"/>
      <c r="J45" s="194">
        <f>H45+I45</f>
        <v>15700</v>
      </c>
      <c r="K45" s="16"/>
      <c r="L45" s="317">
        <f>J45+K45</f>
        <v>15700</v>
      </c>
      <c r="M45" s="317"/>
      <c r="N45" s="317">
        <v>-5000</v>
      </c>
      <c r="O45" s="317"/>
      <c r="P45" s="317">
        <f>L45+N45</f>
        <v>10700</v>
      </c>
      <c r="Q45" s="16"/>
      <c r="R45" s="146">
        <f t="shared" si="17"/>
        <v>10700</v>
      </c>
      <c r="T45" s="146">
        <f t="shared" si="2"/>
        <v>10700</v>
      </c>
      <c r="U45" s="146"/>
      <c r="V45" s="146">
        <f>T45+U45</f>
        <v>10700</v>
      </c>
    </row>
    <row r="46" spans="1:22" ht="12.75">
      <c r="A46" s="172">
        <v>750</v>
      </c>
      <c r="B46" s="242"/>
      <c r="C46" s="172"/>
      <c r="D46" s="157" t="s">
        <v>34</v>
      </c>
      <c r="E46" s="192">
        <f>SUM(E47+E56+E61)</f>
        <v>1476747</v>
      </c>
      <c r="F46" s="192">
        <f>SUM(F47+F56+F61)</f>
        <v>1267410</v>
      </c>
      <c r="G46" s="159"/>
      <c r="H46" s="192">
        <f>SUM(H47+H56+H61)</f>
        <v>1267410</v>
      </c>
      <c r="I46" s="192">
        <f>SUM(I47+I56+I61)</f>
        <v>0</v>
      </c>
      <c r="J46" s="192">
        <f>SUM(J47+J56+J61)</f>
        <v>1267410</v>
      </c>
      <c r="K46" s="192">
        <f>SUM(K47+K56+K61)</f>
        <v>0</v>
      </c>
      <c r="L46" s="184">
        <f>SUM(L47+L56+L61)</f>
        <v>1267410</v>
      </c>
      <c r="M46" s="184">
        <f>SUM(M47+M56+M61+M79)</f>
        <v>0</v>
      </c>
      <c r="N46" s="184"/>
      <c r="O46" s="184"/>
      <c r="P46" s="184">
        <f>P47+P56+P61+P79</f>
        <v>1267410</v>
      </c>
      <c r="Q46" s="184">
        <f>SUM(Q47+Q56+Q61+Q79)</f>
        <v>0</v>
      </c>
      <c r="R46" s="184">
        <f>SUM(R47+R56+R61+R79)</f>
        <v>1267410</v>
      </c>
      <c r="T46" s="360">
        <f t="shared" si="2"/>
        <v>1267410</v>
      </c>
      <c r="U46" s="360">
        <f>U47+U56+U61+U79</f>
        <v>0</v>
      </c>
      <c r="V46" s="360">
        <f>V47+V56+V61+V79</f>
        <v>1267410</v>
      </c>
    </row>
    <row r="47" spans="1:22" ht="12.75">
      <c r="A47" s="166"/>
      <c r="B47" s="243">
        <v>75011</v>
      </c>
      <c r="C47" s="166"/>
      <c r="D47" s="163" t="s">
        <v>35</v>
      </c>
      <c r="E47" s="193">
        <f>SUM(E48:E55)</f>
        <v>25750</v>
      </c>
      <c r="F47" s="193">
        <f>SUM(F48:F55)</f>
        <v>40600</v>
      </c>
      <c r="G47" s="159"/>
      <c r="H47" s="193">
        <f aca="true" t="shared" si="20" ref="H47:P47">SUM(H48:H55)</f>
        <v>40600</v>
      </c>
      <c r="I47" s="193">
        <f t="shared" si="20"/>
        <v>0</v>
      </c>
      <c r="J47" s="193">
        <f t="shared" si="20"/>
        <v>40600</v>
      </c>
      <c r="K47" s="193">
        <f t="shared" si="20"/>
        <v>0</v>
      </c>
      <c r="L47" s="181">
        <f t="shared" si="20"/>
        <v>40600</v>
      </c>
      <c r="M47" s="181">
        <f t="shared" si="20"/>
        <v>0</v>
      </c>
      <c r="N47" s="181"/>
      <c r="O47" s="181"/>
      <c r="P47" s="181">
        <f t="shared" si="20"/>
        <v>40600</v>
      </c>
      <c r="Q47" s="16"/>
      <c r="R47" s="146">
        <f>P47+Q47</f>
        <v>40600</v>
      </c>
      <c r="T47" s="146">
        <f t="shared" si="2"/>
        <v>40600</v>
      </c>
      <c r="U47" s="146"/>
      <c r="V47" s="146">
        <f>SUM(V48:V55)</f>
        <v>40600</v>
      </c>
    </row>
    <row r="48" spans="1:22" ht="12.75">
      <c r="A48" s="166"/>
      <c r="B48" s="243"/>
      <c r="C48" s="166">
        <v>4010</v>
      </c>
      <c r="D48" s="163" t="s">
        <v>147</v>
      </c>
      <c r="E48" s="193">
        <v>16995</v>
      </c>
      <c r="F48" s="193">
        <v>17505</v>
      </c>
      <c r="G48" s="159"/>
      <c r="H48" s="193">
        <v>17505</v>
      </c>
      <c r="I48" s="159"/>
      <c r="J48" s="194">
        <f>H48+I48</f>
        <v>17505</v>
      </c>
      <c r="K48" s="16"/>
      <c r="L48" s="317">
        <f>J48+K48</f>
        <v>17505</v>
      </c>
      <c r="M48" s="317"/>
      <c r="N48" s="317"/>
      <c r="O48" s="317"/>
      <c r="P48" s="317">
        <f>L48+M48</f>
        <v>17505</v>
      </c>
      <c r="Q48" s="16"/>
      <c r="R48" s="146">
        <f aca="true" t="shared" si="21" ref="R48:R85">P48+Q48</f>
        <v>17505</v>
      </c>
      <c r="T48" s="146">
        <f t="shared" si="2"/>
        <v>17505</v>
      </c>
      <c r="U48" s="146"/>
      <c r="V48" s="146">
        <f>T48+U48</f>
        <v>17505</v>
      </c>
    </row>
    <row r="49" spans="1:22" ht="12.75">
      <c r="A49" s="166"/>
      <c r="B49" s="243"/>
      <c r="C49" s="166">
        <v>4040</v>
      </c>
      <c r="D49" s="163" t="s">
        <v>148</v>
      </c>
      <c r="E49" s="193">
        <v>1403</v>
      </c>
      <c r="F49" s="193">
        <v>1446</v>
      </c>
      <c r="G49" s="159"/>
      <c r="H49" s="193">
        <v>1446</v>
      </c>
      <c r="I49" s="159"/>
      <c r="J49" s="194">
        <f aca="true" t="shared" si="22" ref="J49:J55">H49+I49</f>
        <v>1446</v>
      </c>
      <c r="K49" s="16"/>
      <c r="L49" s="317">
        <f aca="true" t="shared" si="23" ref="L49:L55">J49+K49</f>
        <v>1446</v>
      </c>
      <c r="M49" s="317"/>
      <c r="N49" s="317"/>
      <c r="O49" s="317"/>
      <c r="P49" s="317">
        <f aca="true" t="shared" si="24" ref="P49:P55">L49+M49</f>
        <v>1446</v>
      </c>
      <c r="Q49" s="16"/>
      <c r="R49" s="146">
        <f t="shared" si="21"/>
        <v>1446</v>
      </c>
      <c r="T49" s="146">
        <f t="shared" si="2"/>
        <v>1446</v>
      </c>
      <c r="U49" s="146"/>
      <c r="V49" s="146">
        <f aca="true" t="shared" si="25" ref="V49:V55">T49+U49</f>
        <v>1446</v>
      </c>
    </row>
    <row r="50" spans="1:22" ht="12.75">
      <c r="A50" s="166"/>
      <c r="B50" s="243"/>
      <c r="C50" s="166">
        <v>4110</v>
      </c>
      <c r="D50" s="163" t="s">
        <v>142</v>
      </c>
      <c r="E50" s="193">
        <v>3170</v>
      </c>
      <c r="F50" s="193">
        <v>3265</v>
      </c>
      <c r="G50" s="159"/>
      <c r="H50" s="193">
        <v>3265</v>
      </c>
      <c r="I50" s="159"/>
      <c r="J50" s="194">
        <f t="shared" si="22"/>
        <v>3265</v>
      </c>
      <c r="K50" s="16"/>
      <c r="L50" s="317">
        <f t="shared" si="23"/>
        <v>3265</v>
      </c>
      <c r="M50" s="317"/>
      <c r="N50" s="317"/>
      <c r="O50" s="317"/>
      <c r="P50" s="317">
        <f t="shared" si="24"/>
        <v>3265</v>
      </c>
      <c r="Q50" s="16"/>
      <c r="R50" s="146">
        <f t="shared" si="21"/>
        <v>3265</v>
      </c>
      <c r="T50" s="146">
        <f t="shared" si="2"/>
        <v>3265</v>
      </c>
      <c r="U50" s="146"/>
      <c r="V50" s="146">
        <f t="shared" si="25"/>
        <v>3265</v>
      </c>
    </row>
    <row r="51" spans="1:22" ht="12.75">
      <c r="A51" s="166"/>
      <c r="B51" s="243"/>
      <c r="C51" s="166">
        <v>4120</v>
      </c>
      <c r="D51" s="163" t="s">
        <v>143</v>
      </c>
      <c r="E51" s="193">
        <v>451</v>
      </c>
      <c r="F51" s="193">
        <v>464</v>
      </c>
      <c r="G51" s="159"/>
      <c r="H51" s="193">
        <v>464</v>
      </c>
      <c r="I51" s="159"/>
      <c r="J51" s="194">
        <f t="shared" si="22"/>
        <v>464</v>
      </c>
      <c r="K51" s="16"/>
      <c r="L51" s="317">
        <f t="shared" si="23"/>
        <v>464</v>
      </c>
      <c r="M51" s="317"/>
      <c r="N51" s="317"/>
      <c r="O51" s="317"/>
      <c r="P51" s="317">
        <f t="shared" si="24"/>
        <v>464</v>
      </c>
      <c r="Q51" s="16"/>
      <c r="R51" s="146">
        <f t="shared" si="21"/>
        <v>464</v>
      </c>
      <c r="T51" s="146">
        <f t="shared" si="2"/>
        <v>464</v>
      </c>
      <c r="U51" s="146"/>
      <c r="V51" s="146">
        <f t="shared" si="25"/>
        <v>464</v>
      </c>
    </row>
    <row r="52" spans="1:22" ht="12.75">
      <c r="A52" s="166"/>
      <c r="B52" s="243"/>
      <c r="C52" s="166">
        <v>4210</v>
      </c>
      <c r="D52" s="163" t="s">
        <v>132</v>
      </c>
      <c r="E52" s="193">
        <v>1230</v>
      </c>
      <c r="F52" s="193">
        <v>5000</v>
      </c>
      <c r="G52" s="159"/>
      <c r="H52" s="193">
        <v>5000</v>
      </c>
      <c r="I52" s="159"/>
      <c r="J52" s="194">
        <f t="shared" si="22"/>
        <v>5000</v>
      </c>
      <c r="K52" s="16"/>
      <c r="L52" s="317">
        <f t="shared" si="23"/>
        <v>5000</v>
      </c>
      <c r="M52" s="317"/>
      <c r="N52" s="317"/>
      <c r="O52" s="317"/>
      <c r="P52" s="317">
        <f t="shared" si="24"/>
        <v>5000</v>
      </c>
      <c r="Q52" s="16"/>
      <c r="R52" s="146">
        <f t="shared" si="21"/>
        <v>5000</v>
      </c>
      <c r="T52" s="146">
        <f t="shared" si="2"/>
        <v>5000</v>
      </c>
      <c r="U52" s="146"/>
      <c r="V52" s="146">
        <f t="shared" si="25"/>
        <v>5000</v>
      </c>
    </row>
    <row r="53" spans="1:22" ht="12.75">
      <c r="A53" s="166"/>
      <c r="B53" s="243"/>
      <c r="C53" s="166">
        <v>4300</v>
      </c>
      <c r="D53" s="163" t="s">
        <v>127</v>
      </c>
      <c r="E53" s="193">
        <v>1490</v>
      </c>
      <c r="F53" s="193">
        <v>10700</v>
      </c>
      <c r="G53" s="159"/>
      <c r="H53" s="193">
        <v>10700</v>
      </c>
      <c r="I53" s="159"/>
      <c r="J53" s="194">
        <f t="shared" si="22"/>
        <v>10700</v>
      </c>
      <c r="K53" s="16"/>
      <c r="L53" s="317">
        <f t="shared" si="23"/>
        <v>10700</v>
      </c>
      <c r="M53" s="317"/>
      <c r="N53" s="317"/>
      <c r="O53" s="317"/>
      <c r="P53" s="317">
        <f t="shared" si="24"/>
        <v>10700</v>
      </c>
      <c r="Q53" s="16"/>
      <c r="R53" s="146">
        <f t="shared" si="21"/>
        <v>10700</v>
      </c>
      <c r="T53" s="146">
        <f t="shared" si="2"/>
        <v>10700</v>
      </c>
      <c r="U53" s="146"/>
      <c r="V53" s="146">
        <f t="shared" si="25"/>
        <v>10700</v>
      </c>
    </row>
    <row r="54" spans="1:22" ht="12.75">
      <c r="A54" s="166"/>
      <c r="B54" s="243"/>
      <c r="C54" s="166">
        <v>4410</v>
      </c>
      <c r="D54" s="163" t="s">
        <v>149</v>
      </c>
      <c r="E54" s="193">
        <v>315</v>
      </c>
      <c r="F54" s="193">
        <v>1500</v>
      </c>
      <c r="G54" s="159"/>
      <c r="H54" s="193">
        <v>1500</v>
      </c>
      <c r="I54" s="159"/>
      <c r="J54" s="194">
        <f t="shared" si="22"/>
        <v>1500</v>
      </c>
      <c r="K54" s="16"/>
      <c r="L54" s="317">
        <f t="shared" si="23"/>
        <v>1500</v>
      </c>
      <c r="M54" s="317"/>
      <c r="N54" s="317"/>
      <c r="O54" s="317"/>
      <c r="P54" s="317">
        <f t="shared" si="24"/>
        <v>1500</v>
      </c>
      <c r="Q54" s="16"/>
      <c r="R54" s="146">
        <f t="shared" si="21"/>
        <v>1500</v>
      </c>
      <c r="T54" s="146">
        <f t="shared" si="2"/>
        <v>1500</v>
      </c>
      <c r="U54" s="146"/>
      <c r="V54" s="146">
        <f t="shared" si="25"/>
        <v>1500</v>
      </c>
    </row>
    <row r="55" spans="1:22" ht="12.75">
      <c r="A55" s="166"/>
      <c r="B55" s="243"/>
      <c r="C55" s="166">
        <v>4440</v>
      </c>
      <c r="D55" s="167" t="s">
        <v>150</v>
      </c>
      <c r="E55" s="193">
        <v>696</v>
      </c>
      <c r="F55" s="193">
        <v>720</v>
      </c>
      <c r="G55" s="159"/>
      <c r="H55" s="193">
        <v>720</v>
      </c>
      <c r="I55" s="159"/>
      <c r="J55" s="194">
        <f t="shared" si="22"/>
        <v>720</v>
      </c>
      <c r="K55" s="16"/>
      <c r="L55" s="317">
        <f t="shared" si="23"/>
        <v>720</v>
      </c>
      <c r="M55" s="317"/>
      <c r="N55" s="317"/>
      <c r="O55" s="317"/>
      <c r="P55" s="317">
        <f t="shared" si="24"/>
        <v>720</v>
      </c>
      <c r="Q55" s="16"/>
      <c r="R55" s="146">
        <f t="shared" si="21"/>
        <v>720</v>
      </c>
      <c r="T55" s="146">
        <f t="shared" si="2"/>
        <v>720</v>
      </c>
      <c r="U55" s="146"/>
      <c r="V55" s="146">
        <f t="shared" si="25"/>
        <v>720</v>
      </c>
    </row>
    <row r="56" spans="1:22" ht="12.75">
      <c r="A56" s="166"/>
      <c r="B56" s="243">
        <v>75022</v>
      </c>
      <c r="C56" s="166"/>
      <c r="D56" s="163" t="s">
        <v>151</v>
      </c>
      <c r="E56" s="193">
        <f>SUM(E57:E60)</f>
        <v>56000</v>
      </c>
      <c r="F56" s="193">
        <f>SUM(F57:F60)</f>
        <v>57650</v>
      </c>
      <c r="G56" s="159"/>
      <c r="H56" s="193">
        <f aca="true" t="shared" si="26" ref="H56:P56">SUM(H57:H60)</f>
        <v>57650</v>
      </c>
      <c r="I56" s="193">
        <f t="shared" si="26"/>
        <v>0</v>
      </c>
      <c r="J56" s="193">
        <f t="shared" si="26"/>
        <v>57650</v>
      </c>
      <c r="K56" s="193">
        <f t="shared" si="26"/>
        <v>0</v>
      </c>
      <c r="L56" s="181">
        <f t="shared" si="26"/>
        <v>57650</v>
      </c>
      <c r="M56" s="181">
        <f t="shared" si="26"/>
        <v>0</v>
      </c>
      <c r="N56" s="181"/>
      <c r="O56" s="181"/>
      <c r="P56" s="181">
        <f t="shared" si="26"/>
        <v>57650</v>
      </c>
      <c r="Q56" s="16"/>
      <c r="R56" s="146">
        <f t="shared" si="21"/>
        <v>57650</v>
      </c>
      <c r="T56" s="146">
        <f t="shared" si="2"/>
        <v>57650</v>
      </c>
      <c r="U56" s="146"/>
      <c r="V56" s="146">
        <f>SUM(V57:V60)</f>
        <v>57650</v>
      </c>
    </row>
    <row r="57" spans="1:22" ht="12.75">
      <c r="A57" s="166"/>
      <c r="B57" s="243"/>
      <c r="C57" s="166">
        <v>3030</v>
      </c>
      <c r="D57" s="163" t="s">
        <v>152</v>
      </c>
      <c r="E57" s="193">
        <v>50600</v>
      </c>
      <c r="F57" s="193">
        <v>52100</v>
      </c>
      <c r="G57" s="159"/>
      <c r="H57" s="193">
        <v>52100</v>
      </c>
      <c r="I57" s="159"/>
      <c r="J57" s="194">
        <f>H57+I57</f>
        <v>52100</v>
      </c>
      <c r="K57" s="16"/>
      <c r="L57" s="317">
        <f>J57+K57</f>
        <v>52100</v>
      </c>
      <c r="M57" s="317">
        <v>-10000</v>
      </c>
      <c r="N57" s="317"/>
      <c r="O57" s="317"/>
      <c r="P57" s="317">
        <f>L57+M57</f>
        <v>42100</v>
      </c>
      <c r="Q57" s="16"/>
      <c r="R57" s="146">
        <f t="shared" si="21"/>
        <v>42100</v>
      </c>
      <c r="T57" s="146">
        <f t="shared" si="2"/>
        <v>42100</v>
      </c>
      <c r="U57" s="146"/>
      <c r="V57" s="146">
        <f>T57+U57</f>
        <v>42100</v>
      </c>
    </row>
    <row r="58" spans="1:22" ht="12.75">
      <c r="A58" s="166"/>
      <c r="B58" s="243"/>
      <c r="C58" s="166">
        <v>4210</v>
      </c>
      <c r="D58" s="163" t="s">
        <v>132</v>
      </c>
      <c r="E58" s="193">
        <v>2950</v>
      </c>
      <c r="F58" s="193">
        <v>3050</v>
      </c>
      <c r="G58" s="159"/>
      <c r="H58" s="193">
        <v>3050</v>
      </c>
      <c r="I58" s="159"/>
      <c r="J58" s="194">
        <f>H58+I58</f>
        <v>3050</v>
      </c>
      <c r="K58" s="16"/>
      <c r="L58" s="317">
        <f>J58+K58</f>
        <v>3050</v>
      </c>
      <c r="M58" s="317"/>
      <c r="N58" s="317"/>
      <c r="O58" s="317"/>
      <c r="P58" s="317">
        <f>L58+M58</f>
        <v>3050</v>
      </c>
      <c r="Q58" s="16"/>
      <c r="R58" s="146">
        <f t="shared" si="21"/>
        <v>3050</v>
      </c>
      <c r="T58" s="146">
        <f t="shared" si="2"/>
        <v>3050</v>
      </c>
      <c r="U58" s="146"/>
      <c r="V58" s="146">
        <f>T58+U58</f>
        <v>3050</v>
      </c>
    </row>
    <row r="59" spans="1:22" ht="12.75">
      <c r="A59" s="166"/>
      <c r="B59" s="243"/>
      <c r="C59" s="166">
        <v>4300</v>
      </c>
      <c r="D59" s="163" t="s">
        <v>127</v>
      </c>
      <c r="E59" s="193">
        <v>1900</v>
      </c>
      <c r="F59" s="193">
        <v>1950</v>
      </c>
      <c r="G59" s="159"/>
      <c r="H59" s="193">
        <v>1950</v>
      </c>
      <c r="I59" s="159"/>
      <c r="J59" s="194">
        <f>H59+I59</f>
        <v>1950</v>
      </c>
      <c r="K59" s="16"/>
      <c r="L59" s="317">
        <f>J59+K59</f>
        <v>1950</v>
      </c>
      <c r="M59" s="317">
        <v>10000</v>
      </c>
      <c r="N59" s="317"/>
      <c r="O59" s="317"/>
      <c r="P59" s="317">
        <f>L59+M59</f>
        <v>11950</v>
      </c>
      <c r="Q59" s="16"/>
      <c r="R59" s="146">
        <f t="shared" si="21"/>
        <v>11950</v>
      </c>
      <c r="T59" s="146">
        <f t="shared" si="2"/>
        <v>11950</v>
      </c>
      <c r="U59" s="146"/>
      <c r="V59" s="146">
        <f>T59+U59</f>
        <v>11950</v>
      </c>
    </row>
    <row r="60" spans="1:22" ht="12.75">
      <c r="A60" s="166"/>
      <c r="B60" s="243"/>
      <c r="C60" s="166">
        <v>4410</v>
      </c>
      <c r="D60" s="163" t="s">
        <v>149</v>
      </c>
      <c r="E60" s="193">
        <v>550</v>
      </c>
      <c r="F60" s="193">
        <v>550</v>
      </c>
      <c r="G60" s="159"/>
      <c r="H60" s="193">
        <v>550</v>
      </c>
      <c r="I60" s="159"/>
      <c r="J60" s="194">
        <f>H60+I60</f>
        <v>550</v>
      </c>
      <c r="K60" s="16"/>
      <c r="L60" s="317">
        <f>J60+K60</f>
        <v>550</v>
      </c>
      <c r="M60" s="317"/>
      <c r="N60" s="317"/>
      <c r="O60" s="317"/>
      <c r="P60" s="317">
        <f>L60+M60</f>
        <v>550</v>
      </c>
      <c r="Q60" s="16"/>
      <c r="R60" s="146">
        <f t="shared" si="21"/>
        <v>550</v>
      </c>
      <c r="T60" s="146">
        <f t="shared" si="2"/>
        <v>550</v>
      </c>
      <c r="U60" s="146"/>
      <c r="V60" s="146">
        <f>T60+U60</f>
        <v>550</v>
      </c>
    </row>
    <row r="61" spans="1:22" ht="12.75">
      <c r="A61" s="166"/>
      <c r="B61" s="243">
        <v>75023</v>
      </c>
      <c r="C61" s="166"/>
      <c r="D61" s="163" t="s">
        <v>40</v>
      </c>
      <c r="E61" s="193">
        <f>SUM(E62:E78)</f>
        <v>1394997</v>
      </c>
      <c r="F61" s="193">
        <f>SUM(F62:F78)</f>
        <v>1169160</v>
      </c>
      <c r="G61" s="159"/>
      <c r="H61" s="193">
        <f aca="true" t="shared" si="27" ref="H61:P61">SUM(H62:H78)</f>
        <v>1169160</v>
      </c>
      <c r="I61" s="193">
        <f t="shared" si="27"/>
        <v>0</v>
      </c>
      <c r="J61" s="193">
        <f t="shared" si="27"/>
        <v>1169160</v>
      </c>
      <c r="K61" s="193">
        <f t="shared" si="27"/>
        <v>0</v>
      </c>
      <c r="L61" s="181">
        <f t="shared" si="27"/>
        <v>1169160</v>
      </c>
      <c r="M61" s="181">
        <f t="shared" si="27"/>
        <v>-20000</v>
      </c>
      <c r="N61" s="181"/>
      <c r="O61" s="181"/>
      <c r="P61" s="181">
        <f t="shared" si="27"/>
        <v>1149160</v>
      </c>
      <c r="Q61" s="16"/>
      <c r="R61" s="146">
        <f t="shared" si="21"/>
        <v>1149160</v>
      </c>
      <c r="T61" s="146">
        <f t="shared" si="2"/>
        <v>1149160</v>
      </c>
      <c r="U61" s="146"/>
      <c r="V61" s="146">
        <f>SUM(V62:V78)</f>
        <v>1149160</v>
      </c>
    </row>
    <row r="62" spans="1:22" ht="12.75">
      <c r="A62" s="166"/>
      <c r="B62" s="243"/>
      <c r="C62" s="166">
        <v>3020</v>
      </c>
      <c r="D62" s="163" t="s">
        <v>153</v>
      </c>
      <c r="E62" s="195">
        <v>780</v>
      </c>
      <c r="F62" s="195">
        <v>800</v>
      </c>
      <c r="G62" s="159"/>
      <c r="H62" s="195">
        <v>800</v>
      </c>
      <c r="I62" s="159"/>
      <c r="J62" s="194">
        <f>H62+I62</f>
        <v>800</v>
      </c>
      <c r="K62" s="16"/>
      <c r="L62" s="317">
        <f>J62+K62</f>
        <v>800</v>
      </c>
      <c r="M62" s="317"/>
      <c r="N62" s="317"/>
      <c r="O62" s="317"/>
      <c r="P62" s="317">
        <f>L62+M62</f>
        <v>800</v>
      </c>
      <c r="Q62" s="16"/>
      <c r="R62" s="146">
        <f t="shared" si="21"/>
        <v>800</v>
      </c>
      <c r="T62" s="146">
        <f>R62+S62</f>
        <v>800</v>
      </c>
      <c r="U62" s="146"/>
      <c r="V62" s="146">
        <f>T62+U62</f>
        <v>800</v>
      </c>
    </row>
    <row r="63" spans="1:22" ht="12.75">
      <c r="A63" s="166"/>
      <c r="B63" s="243"/>
      <c r="C63" s="166">
        <v>4010</v>
      </c>
      <c r="D63" s="163" t="s">
        <v>147</v>
      </c>
      <c r="E63" s="193">
        <v>624100</v>
      </c>
      <c r="F63" s="193">
        <v>686230</v>
      </c>
      <c r="G63" s="159"/>
      <c r="H63" s="193">
        <v>686230</v>
      </c>
      <c r="I63" s="159"/>
      <c r="J63" s="194">
        <f aca="true" t="shared" si="28" ref="J63:J78">H63+I63</f>
        <v>686230</v>
      </c>
      <c r="K63" s="16"/>
      <c r="L63" s="317">
        <f aca="true" t="shared" si="29" ref="L63:L78">J63+K63</f>
        <v>686230</v>
      </c>
      <c r="M63" s="317"/>
      <c r="N63" s="317"/>
      <c r="O63" s="317"/>
      <c r="P63" s="317">
        <f aca="true" t="shared" si="30" ref="P63:P78">L63+M63</f>
        <v>686230</v>
      </c>
      <c r="Q63" s="16"/>
      <c r="R63" s="146">
        <f t="shared" si="21"/>
        <v>686230</v>
      </c>
      <c r="S63">
        <v>-500</v>
      </c>
      <c r="T63" s="146">
        <f aca="true" t="shared" si="31" ref="T63:T142">R63+S63</f>
        <v>685730</v>
      </c>
      <c r="U63" s="146">
        <v>-7000</v>
      </c>
      <c r="V63" s="146">
        <f aca="true" t="shared" si="32" ref="V63:V78">T63+U63</f>
        <v>678730</v>
      </c>
    </row>
    <row r="64" spans="1:22" ht="12.75">
      <c r="A64" s="166"/>
      <c r="B64" s="243"/>
      <c r="C64" s="166">
        <v>4040</v>
      </c>
      <c r="D64" s="163" t="s">
        <v>148</v>
      </c>
      <c r="E64" s="193">
        <v>49000</v>
      </c>
      <c r="F64" s="193">
        <v>44000</v>
      </c>
      <c r="G64" s="159"/>
      <c r="H64" s="193">
        <v>44000</v>
      </c>
      <c r="I64" s="159"/>
      <c r="J64" s="194">
        <f t="shared" si="28"/>
        <v>44000</v>
      </c>
      <c r="K64" s="16"/>
      <c r="L64" s="317">
        <f t="shared" si="29"/>
        <v>44000</v>
      </c>
      <c r="M64" s="317">
        <v>-3000</v>
      </c>
      <c r="N64" s="317"/>
      <c r="O64" s="317"/>
      <c r="P64" s="317">
        <f t="shared" si="30"/>
        <v>41000</v>
      </c>
      <c r="Q64" s="16"/>
      <c r="R64" s="146">
        <f t="shared" si="21"/>
        <v>41000</v>
      </c>
      <c r="T64" s="146">
        <f t="shared" si="31"/>
        <v>41000</v>
      </c>
      <c r="U64" s="146"/>
      <c r="V64" s="146">
        <f t="shared" si="32"/>
        <v>41000</v>
      </c>
    </row>
    <row r="65" spans="1:22" ht="12.75">
      <c r="A65" s="166"/>
      <c r="B65" s="243"/>
      <c r="C65" s="166">
        <v>4110</v>
      </c>
      <c r="D65" s="163" t="s">
        <v>142</v>
      </c>
      <c r="E65" s="193">
        <v>115970</v>
      </c>
      <c r="F65" s="193">
        <v>125800</v>
      </c>
      <c r="G65" s="159"/>
      <c r="H65" s="193">
        <v>125800</v>
      </c>
      <c r="I65" s="159"/>
      <c r="J65" s="194">
        <f t="shared" si="28"/>
        <v>125800</v>
      </c>
      <c r="K65" s="16"/>
      <c r="L65" s="317">
        <f t="shared" si="29"/>
        <v>125800</v>
      </c>
      <c r="M65" s="317"/>
      <c r="N65" s="317"/>
      <c r="O65" s="317"/>
      <c r="P65" s="317">
        <f t="shared" si="30"/>
        <v>125800</v>
      </c>
      <c r="Q65" s="16"/>
      <c r="R65" s="146">
        <f t="shared" si="21"/>
        <v>125800</v>
      </c>
      <c r="T65" s="146">
        <f t="shared" si="31"/>
        <v>125800</v>
      </c>
      <c r="U65" s="146">
        <v>-1500</v>
      </c>
      <c r="V65" s="146">
        <f t="shared" si="32"/>
        <v>124300</v>
      </c>
    </row>
    <row r="66" spans="1:22" ht="12.75">
      <c r="A66" s="166"/>
      <c r="B66" s="243"/>
      <c r="C66" s="166">
        <v>4120</v>
      </c>
      <c r="D66" s="163" t="s">
        <v>143</v>
      </c>
      <c r="E66" s="193">
        <v>16500</v>
      </c>
      <c r="F66" s="193">
        <v>17890</v>
      </c>
      <c r="G66" s="159"/>
      <c r="H66" s="193">
        <v>17890</v>
      </c>
      <c r="I66" s="159"/>
      <c r="J66" s="194">
        <f t="shared" si="28"/>
        <v>17890</v>
      </c>
      <c r="K66" s="16"/>
      <c r="L66" s="317">
        <f t="shared" si="29"/>
        <v>17890</v>
      </c>
      <c r="M66" s="317"/>
      <c r="N66" s="317"/>
      <c r="O66" s="317"/>
      <c r="P66" s="317">
        <f t="shared" si="30"/>
        <v>17890</v>
      </c>
      <c r="Q66" s="16"/>
      <c r="R66" s="146">
        <f t="shared" si="21"/>
        <v>17890</v>
      </c>
      <c r="T66" s="146">
        <f t="shared" si="31"/>
        <v>17890</v>
      </c>
      <c r="U66" s="146"/>
      <c r="V66" s="146">
        <f t="shared" si="32"/>
        <v>17890</v>
      </c>
    </row>
    <row r="67" spans="1:22" ht="12.75">
      <c r="A67" s="166"/>
      <c r="B67" s="243"/>
      <c r="C67" s="166" t="s">
        <v>173</v>
      </c>
      <c r="D67" s="163" t="s">
        <v>174</v>
      </c>
      <c r="E67" s="193"/>
      <c r="F67" s="193"/>
      <c r="G67" s="159"/>
      <c r="H67" s="193"/>
      <c r="I67" s="159"/>
      <c r="J67" s="194"/>
      <c r="K67" s="16"/>
      <c r="L67" s="317"/>
      <c r="M67" s="317">
        <v>1000</v>
      </c>
      <c r="N67" s="317"/>
      <c r="O67" s="317"/>
      <c r="P67" s="317">
        <f t="shared" si="30"/>
        <v>1000</v>
      </c>
      <c r="Q67" s="16"/>
      <c r="R67" s="146">
        <f t="shared" si="21"/>
        <v>1000</v>
      </c>
      <c r="S67">
        <v>500</v>
      </c>
      <c r="T67" s="146">
        <f t="shared" si="31"/>
        <v>1500</v>
      </c>
      <c r="U67" s="146"/>
      <c r="V67" s="146">
        <f t="shared" si="32"/>
        <v>1500</v>
      </c>
    </row>
    <row r="68" spans="1:22" ht="12.75">
      <c r="A68" s="166"/>
      <c r="B68" s="243"/>
      <c r="C68" s="166">
        <v>4210</v>
      </c>
      <c r="D68" s="163" t="s">
        <v>132</v>
      </c>
      <c r="E68" s="193">
        <v>274868</v>
      </c>
      <c r="F68" s="193">
        <v>70000</v>
      </c>
      <c r="G68" s="159"/>
      <c r="H68" s="193">
        <v>70000</v>
      </c>
      <c r="I68" s="159">
        <v>-15000</v>
      </c>
      <c r="J68" s="194">
        <f t="shared" si="28"/>
        <v>55000</v>
      </c>
      <c r="K68" s="16"/>
      <c r="L68" s="317">
        <f t="shared" si="29"/>
        <v>55000</v>
      </c>
      <c r="M68" s="317"/>
      <c r="N68" s="317"/>
      <c r="O68" s="317"/>
      <c r="P68" s="317">
        <f t="shared" si="30"/>
        <v>55000</v>
      </c>
      <c r="Q68" s="16"/>
      <c r="R68" s="146">
        <f t="shared" si="21"/>
        <v>55000</v>
      </c>
      <c r="T68" s="146">
        <f t="shared" si="31"/>
        <v>55000</v>
      </c>
      <c r="U68" s="146"/>
      <c r="V68" s="146">
        <f t="shared" si="32"/>
        <v>55000</v>
      </c>
    </row>
    <row r="69" spans="1:22" ht="12.75">
      <c r="A69" s="166"/>
      <c r="B69" s="243"/>
      <c r="C69" s="166">
        <v>4260</v>
      </c>
      <c r="D69" s="163" t="s">
        <v>154</v>
      </c>
      <c r="E69" s="193">
        <v>21900</v>
      </c>
      <c r="F69" s="193">
        <v>22500</v>
      </c>
      <c r="G69" s="159"/>
      <c r="H69" s="193">
        <v>22500</v>
      </c>
      <c r="I69" s="159"/>
      <c r="J69" s="194">
        <f t="shared" si="28"/>
        <v>22500</v>
      </c>
      <c r="K69" s="16"/>
      <c r="L69" s="317">
        <f t="shared" si="29"/>
        <v>22500</v>
      </c>
      <c r="M69" s="317"/>
      <c r="N69" s="317"/>
      <c r="O69" s="317"/>
      <c r="P69" s="317">
        <f t="shared" si="30"/>
        <v>22500</v>
      </c>
      <c r="Q69" s="16"/>
      <c r="R69" s="146">
        <f t="shared" si="21"/>
        <v>22500</v>
      </c>
      <c r="T69" s="146">
        <f t="shared" si="31"/>
        <v>22500</v>
      </c>
      <c r="U69" s="146"/>
      <c r="V69" s="146">
        <f t="shared" si="32"/>
        <v>22500</v>
      </c>
    </row>
    <row r="70" spans="1:22" ht="12.75">
      <c r="A70" s="166"/>
      <c r="B70" s="243"/>
      <c r="C70" s="166">
        <v>4270</v>
      </c>
      <c r="D70" s="163" t="s">
        <v>133</v>
      </c>
      <c r="E70" s="193">
        <v>127579</v>
      </c>
      <c r="F70" s="193">
        <v>3000</v>
      </c>
      <c r="G70" s="159"/>
      <c r="H70" s="193">
        <v>3000</v>
      </c>
      <c r="I70" s="159">
        <v>15000</v>
      </c>
      <c r="J70" s="194">
        <f t="shared" si="28"/>
        <v>18000</v>
      </c>
      <c r="K70" s="16"/>
      <c r="L70" s="317">
        <f t="shared" si="29"/>
        <v>18000</v>
      </c>
      <c r="M70" s="317"/>
      <c r="N70" s="317"/>
      <c r="O70" s="317"/>
      <c r="P70" s="317">
        <f t="shared" si="30"/>
        <v>18000</v>
      </c>
      <c r="Q70" s="16"/>
      <c r="R70" s="146">
        <f t="shared" si="21"/>
        <v>18000</v>
      </c>
      <c r="T70" s="146">
        <f t="shared" si="31"/>
        <v>18000</v>
      </c>
      <c r="U70" s="146"/>
      <c r="V70" s="146">
        <f t="shared" si="32"/>
        <v>18000</v>
      </c>
    </row>
    <row r="71" spans="1:22" ht="12.75">
      <c r="A71" s="166"/>
      <c r="B71" s="243"/>
      <c r="C71" s="166" t="s">
        <v>214</v>
      </c>
      <c r="D71" s="163" t="s">
        <v>177</v>
      </c>
      <c r="E71" s="193"/>
      <c r="F71" s="193"/>
      <c r="G71" s="159"/>
      <c r="H71" s="193"/>
      <c r="I71" s="159"/>
      <c r="J71" s="194"/>
      <c r="K71" s="16"/>
      <c r="L71" s="317"/>
      <c r="M71" s="317">
        <v>2000</v>
      </c>
      <c r="N71" s="317"/>
      <c r="O71" s="317"/>
      <c r="P71" s="317">
        <f t="shared" si="30"/>
        <v>2000</v>
      </c>
      <c r="Q71" s="16"/>
      <c r="R71" s="146">
        <f t="shared" si="21"/>
        <v>2000</v>
      </c>
      <c r="T71" s="146">
        <f t="shared" si="31"/>
        <v>2000</v>
      </c>
      <c r="U71" s="146"/>
      <c r="V71" s="146">
        <f t="shared" si="32"/>
        <v>2000</v>
      </c>
    </row>
    <row r="72" spans="1:22" ht="12.75">
      <c r="A72" s="166"/>
      <c r="B72" s="243"/>
      <c r="C72" s="166">
        <v>4300</v>
      </c>
      <c r="D72" s="163" t="s">
        <v>127</v>
      </c>
      <c r="E72" s="193">
        <v>104000</v>
      </c>
      <c r="F72" s="193">
        <v>107200</v>
      </c>
      <c r="G72" s="159"/>
      <c r="H72" s="193">
        <v>107200</v>
      </c>
      <c r="I72" s="159">
        <v>-2200</v>
      </c>
      <c r="J72" s="194">
        <f t="shared" si="28"/>
        <v>105000</v>
      </c>
      <c r="K72" s="16"/>
      <c r="L72" s="317">
        <f t="shared" si="29"/>
        <v>105000</v>
      </c>
      <c r="M72" s="317">
        <v>-20000</v>
      </c>
      <c r="N72" s="317"/>
      <c r="O72" s="317"/>
      <c r="P72" s="317">
        <f t="shared" si="30"/>
        <v>85000</v>
      </c>
      <c r="Q72" s="16"/>
      <c r="R72" s="146">
        <f t="shared" si="21"/>
        <v>85000</v>
      </c>
      <c r="T72" s="146">
        <f t="shared" si="31"/>
        <v>85000</v>
      </c>
      <c r="U72" s="146"/>
      <c r="V72" s="146">
        <f t="shared" si="32"/>
        <v>85000</v>
      </c>
    </row>
    <row r="73" spans="1:22" ht="12.75">
      <c r="A73" s="166"/>
      <c r="B73" s="243"/>
      <c r="C73" s="166" t="s">
        <v>311</v>
      </c>
      <c r="D73" s="163" t="s">
        <v>363</v>
      </c>
      <c r="E73" s="193"/>
      <c r="F73" s="193"/>
      <c r="G73" s="159"/>
      <c r="H73" s="193"/>
      <c r="I73" s="159">
        <v>2200</v>
      </c>
      <c r="J73" s="194">
        <f t="shared" si="28"/>
        <v>2200</v>
      </c>
      <c r="K73" s="16"/>
      <c r="L73" s="317">
        <f t="shared" si="29"/>
        <v>2200</v>
      </c>
      <c r="M73" s="317"/>
      <c r="N73" s="317"/>
      <c r="O73" s="317"/>
      <c r="P73" s="317">
        <f t="shared" si="30"/>
        <v>2200</v>
      </c>
      <c r="Q73" s="16"/>
      <c r="R73" s="146">
        <f t="shared" si="21"/>
        <v>2200</v>
      </c>
      <c r="T73" s="146">
        <f t="shared" si="31"/>
        <v>2200</v>
      </c>
      <c r="U73" s="146"/>
      <c r="V73" s="146">
        <f t="shared" si="32"/>
        <v>2200</v>
      </c>
    </row>
    <row r="74" spans="1:22" ht="12.75">
      <c r="A74" s="166"/>
      <c r="B74" s="243"/>
      <c r="C74" s="166">
        <v>4410</v>
      </c>
      <c r="D74" s="163" t="s">
        <v>149</v>
      </c>
      <c r="E74" s="193">
        <v>8500</v>
      </c>
      <c r="F74" s="193">
        <v>8800</v>
      </c>
      <c r="G74" s="159"/>
      <c r="H74" s="193">
        <v>8800</v>
      </c>
      <c r="I74" s="159"/>
      <c r="J74" s="194">
        <f t="shared" si="28"/>
        <v>8800</v>
      </c>
      <c r="K74" s="16"/>
      <c r="L74" s="317">
        <f t="shared" si="29"/>
        <v>8800</v>
      </c>
      <c r="M74" s="317"/>
      <c r="N74" s="317"/>
      <c r="O74" s="317"/>
      <c r="P74" s="317">
        <f t="shared" si="30"/>
        <v>8800</v>
      </c>
      <c r="Q74" s="16"/>
      <c r="R74" s="146">
        <f t="shared" si="21"/>
        <v>8800</v>
      </c>
      <c r="T74" s="146">
        <f t="shared" si="31"/>
        <v>8800</v>
      </c>
      <c r="U74" s="146"/>
      <c r="V74" s="146">
        <f t="shared" si="32"/>
        <v>8800</v>
      </c>
    </row>
    <row r="75" spans="1:22" ht="12.75">
      <c r="A75" s="166"/>
      <c r="B75" s="243"/>
      <c r="C75" s="166" t="s">
        <v>155</v>
      </c>
      <c r="D75" s="163" t="s">
        <v>156</v>
      </c>
      <c r="E75" s="193">
        <v>5500</v>
      </c>
      <c r="F75" s="193">
        <v>5500</v>
      </c>
      <c r="G75" s="159"/>
      <c r="H75" s="193">
        <v>5500</v>
      </c>
      <c r="I75" s="159"/>
      <c r="J75" s="194">
        <f t="shared" si="28"/>
        <v>5500</v>
      </c>
      <c r="K75" s="16"/>
      <c r="L75" s="317">
        <f t="shared" si="29"/>
        <v>5500</v>
      </c>
      <c r="M75" s="317"/>
      <c r="N75" s="317"/>
      <c r="O75" s="317"/>
      <c r="P75" s="317">
        <f t="shared" si="30"/>
        <v>5500</v>
      </c>
      <c r="Q75" s="16"/>
      <c r="R75" s="146">
        <f t="shared" si="21"/>
        <v>5500</v>
      </c>
      <c r="T75" s="146">
        <f t="shared" si="31"/>
        <v>5500</v>
      </c>
      <c r="U75" s="146"/>
      <c r="V75" s="146">
        <f t="shared" si="32"/>
        <v>5500</v>
      </c>
    </row>
    <row r="76" spans="1:22" ht="12.75">
      <c r="A76" s="166"/>
      <c r="B76" s="243"/>
      <c r="C76" s="166">
        <v>4430</v>
      </c>
      <c r="D76" s="163" t="s">
        <v>144</v>
      </c>
      <c r="E76" s="193">
        <v>13000</v>
      </c>
      <c r="F76" s="193">
        <v>13400</v>
      </c>
      <c r="G76" s="159"/>
      <c r="H76" s="193">
        <v>13400</v>
      </c>
      <c r="I76" s="159"/>
      <c r="J76" s="194">
        <f t="shared" si="28"/>
        <v>13400</v>
      </c>
      <c r="K76" s="16"/>
      <c r="L76" s="317">
        <f t="shared" si="29"/>
        <v>13400</v>
      </c>
      <c r="M76" s="317"/>
      <c r="N76" s="317"/>
      <c r="O76" s="317"/>
      <c r="P76" s="317">
        <f t="shared" si="30"/>
        <v>13400</v>
      </c>
      <c r="Q76" s="16"/>
      <c r="R76" s="146">
        <f t="shared" si="21"/>
        <v>13400</v>
      </c>
      <c r="T76" s="146">
        <f t="shared" si="31"/>
        <v>13400</v>
      </c>
      <c r="U76" s="146">
        <v>4000</v>
      </c>
      <c r="V76" s="146">
        <f t="shared" si="32"/>
        <v>17400</v>
      </c>
    </row>
    <row r="77" spans="1:22" ht="12.75">
      <c r="A77" s="166"/>
      <c r="B77" s="243"/>
      <c r="C77" s="166">
        <v>4440</v>
      </c>
      <c r="D77" s="167" t="s">
        <v>150</v>
      </c>
      <c r="E77" s="198">
        <v>13300</v>
      </c>
      <c r="F77" s="198">
        <v>14040</v>
      </c>
      <c r="G77" s="159"/>
      <c r="H77" s="198">
        <v>14040</v>
      </c>
      <c r="I77" s="159"/>
      <c r="J77" s="194">
        <f t="shared" si="28"/>
        <v>14040</v>
      </c>
      <c r="K77" s="16"/>
      <c r="L77" s="317">
        <f t="shared" si="29"/>
        <v>14040</v>
      </c>
      <c r="M77" s="317"/>
      <c r="N77" s="317"/>
      <c r="O77" s="317"/>
      <c r="P77" s="317">
        <f t="shared" si="30"/>
        <v>14040</v>
      </c>
      <c r="Q77" s="16"/>
      <c r="R77" s="146">
        <f t="shared" si="21"/>
        <v>14040</v>
      </c>
      <c r="T77" s="146">
        <f t="shared" si="31"/>
        <v>14040</v>
      </c>
      <c r="U77" s="146"/>
      <c r="V77" s="146">
        <f t="shared" si="32"/>
        <v>14040</v>
      </c>
    </row>
    <row r="78" spans="1:22" ht="12.75">
      <c r="A78" s="166"/>
      <c r="B78" s="243"/>
      <c r="C78" s="199" t="s">
        <v>157</v>
      </c>
      <c r="D78" s="167" t="s">
        <v>158</v>
      </c>
      <c r="E78" s="200">
        <v>20000</v>
      </c>
      <c r="F78" s="200">
        <v>50000</v>
      </c>
      <c r="G78" s="159"/>
      <c r="H78" s="200">
        <v>50000</v>
      </c>
      <c r="I78" s="159"/>
      <c r="J78" s="194">
        <f t="shared" si="28"/>
        <v>50000</v>
      </c>
      <c r="K78" s="16"/>
      <c r="L78" s="317">
        <f t="shared" si="29"/>
        <v>50000</v>
      </c>
      <c r="M78" s="317"/>
      <c r="N78" s="317"/>
      <c r="O78" s="317"/>
      <c r="P78" s="317">
        <f t="shared" si="30"/>
        <v>50000</v>
      </c>
      <c r="Q78" s="16"/>
      <c r="R78" s="146">
        <f t="shared" si="21"/>
        <v>50000</v>
      </c>
      <c r="T78" s="146">
        <f t="shared" si="31"/>
        <v>50000</v>
      </c>
      <c r="U78" s="146">
        <v>4500</v>
      </c>
      <c r="V78" s="146">
        <f t="shared" si="32"/>
        <v>54500</v>
      </c>
    </row>
    <row r="79" spans="1:22" ht="12.75">
      <c r="A79" s="166"/>
      <c r="B79" s="243" t="s">
        <v>365</v>
      </c>
      <c r="D79" s="166" t="s">
        <v>366</v>
      </c>
      <c r="E79" s="193"/>
      <c r="F79" s="193"/>
      <c r="G79" s="159"/>
      <c r="H79" s="193"/>
      <c r="I79" s="159"/>
      <c r="J79" s="194"/>
      <c r="K79" s="16"/>
      <c r="L79" s="330"/>
      <c r="M79" s="330">
        <f>SUM(M80:M81)</f>
        <v>20000</v>
      </c>
      <c r="N79" s="330"/>
      <c r="O79" s="330"/>
      <c r="P79" s="330">
        <f>SUM(P80:P81)</f>
        <v>20000</v>
      </c>
      <c r="Q79" s="16"/>
      <c r="R79" s="146">
        <f t="shared" si="21"/>
        <v>20000</v>
      </c>
      <c r="T79" s="146">
        <f t="shared" si="31"/>
        <v>20000</v>
      </c>
      <c r="U79" s="146"/>
      <c r="V79" s="146">
        <f>SUM(V80:V81)</f>
        <v>20000</v>
      </c>
    </row>
    <row r="80" spans="1:22" ht="12.75">
      <c r="A80" s="166"/>
      <c r="B80" s="243"/>
      <c r="C80" s="166" t="s">
        <v>191</v>
      </c>
      <c r="D80" s="163" t="s">
        <v>132</v>
      </c>
      <c r="E80" s="193"/>
      <c r="F80" s="193"/>
      <c r="G80" s="159"/>
      <c r="H80" s="193"/>
      <c r="I80" s="159"/>
      <c r="J80" s="194"/>
      <c r="K80" s="16"/>
      <c r="L80" s="330"/>
      <c r="M80" s="330">
        <v>2000</v>
      </c>
      <c r="N80" s="333"/>
      <c r="O80" s="333"/>
      <c r="P80" s="146">
        <f>M80</f>
        <v>2000</v>
      </c>
      <c r="Q80" s="16"/>
      <c r="R80" s="146">
        <f t="shared" si="21"/>
        <v>2000</v>
      </c>
      <c r="T80" s="146">
        <f t="shared" si="31"/>
        <v>2000</v>
      </c>
      <c r="U80" s="146"/>
      <c r="V80" s="146">
        <f>T80+U80</f>
        <v>2000</v>
      </c>
    </row>
    <row r="81" spans="1:22" ht="12.75">
      <c r="A81" s="166"/>
      <c r="B81" s="243"/>
      <c r="C81" s="166" t="s">
        <v>140</v>
      </c>
      <c r="D81" s="163" t="s">
        <v>127</v>
      </c>
      <c r="E81" s="193"/>
      <c r="F81" s="193"/>
      <c r="G81" s="159"/>
      <c r="H81" s="193"/>
      <c r="I81" s="159"/>
      <c r="J81" s="194"/>
      <c r="K81" s="16"/>
      <c r="L81" s="330"/>
      <c r="M81" s="330">
        <v>18000</v>
      </c>
      <c r="N81" s="333"/>
      <c r="O81" s="333"/>
      <c r="P81" s="146">
        <f>M81</f>
        <v>18000</v>
      </c>
      <c r="Q81" s="16"/>
      <c r="R81" s="146">
        <f t="shared" si="21"/>
        <v>18000</v>
      </c>
      <c r="T81" s="146">
        <f t="shared" si="31"/>
        <v>18000</v>
      </c>
      <c r="U81" s="146"/>
      <c r="V81" s="146">
        <f>T81+U81</f>
        <v>18000</v>
      </c>
    </row>
    <row r="82" spans="1:22" ht="24">
      <c r="A82" s="172">
        <v>751</v>
      </c>
      <c r="B82" s="242"/>
      <c r="C82" s="172"/>
      <c r="D82" s="173" t="s">
        <v>43</v>
      </c>
      <c r="E82" s="201" t="e">
        <f>SUM(E83+#REF!)</f>
        <v>#REF!</v>
      </c>
      <c r="F82" s="201" t="e">
        <f>SUM(F83+#REF!)</f>
        <v>#REF!</v>
      </c>
      <c r="G82" s="159"/>
      <c r="H82" s="201">
        <f aca="true" t="shared" si="33" ref="H82:P82">H83</f>
        <v>744</v>
      </c>
      <c r="I82" s="201">
        <f t="shared" si="33"/>
        <v>0</v>
      </c>
      <c r="J82" s="201">
        <f t="shared" si="33"/>
        <v>744</v>
      </c>
      <c r="K82" s="201">
        <f t="shared" si="33"/>
        <v>0</v>
      </c>
      <c r="L82" s="184">
        <f t="shared" si="33"/>
        <v>744</v>
      </c>
      <c r="M82" s="184">
        <f t="shared" si="33"/>
        <v>0</v>
      </c>
      <c r="N82" s="184"/>
      <c r="O82" s="184"/>
      <c r="P82" s="184">
        <f t="shared" si="33"/>
        <v>744</v>
      </c>
      <c r="Q82" s="16"/>
      <c r="R82" s="146">
        <f t="shared" si="21"/>
        <v>744</v>
      </c>
      <c r="T82" s="360">
        <f t="shared" si="31"/>
        <v>744</v>
      </c>
      <c r="U82" s="360">
        <f>U83+U86+U94</f>
        <v>12136</v>
      </c>
      <c r="V82" s="360">
        <f>V83+V86+V94</f>
        <v>12880</v>
      </c>
    </row>
    <row r="83" spans="1:22" ht="24">
      <c r="A83" s="166"/>
      <c r="B83" s="243">
        <v>75101</v>
      </c>
      <c r="C83" s="166"/>
      <c r="D83" s="163" t="s">
        <v>159</v>
      </c>
      <c r="E83" s="195">
        <f>SUM(E84:E85)</f>
        <v>707</v>
      </c>
      <c r="F83" s="195">
        <f>SUM(F84:F85)</f>
        <v>744</v>
      </c>
      <c r="G83" s="159"/>
      <c r="H83" s="195">
        <f aca="true" t="shared" si="34" ref="H83:P83">SUM(H84:H85)</f>
        <v>744</v>
      </c>
      <c r="I83" s="195">
        <f t="shared" si="34"/>
        <v>0</v>
      </c>
      <c r="J83" s="195">
        <f t="shared" si="34"/>
        <v>744</v>
      </c>
      <c r="K83" s="195">
        <f t="shared" si="34"/>
        <v>0</v>
      </c>
      <c r="L83" s="181">
        <f t="shared" si="34"/>
        <v>744</v>
      </c>
      <c r="M83" s="181">
        <f t="shared" si="34"/>
        <v>0</v>
      </c>
      <c r="N83" s="181"/>
      <c r="O83" s="181"/>
      <c r="P83" s="181">
        <f t="shared" si="34"/>
        <v>744</v>
      </c>
      <c r="Q83" s="16"/>
      <c r="R83" s="146">
        <f t="shared" si="21"/>
        <v>744</v>
      </c>
      <c r="T83" s="146">
        <f t="shared" si="31"/>
        <v>744</v>
      </c>
      <c r="U83" s="146"/>
      <c r="V83" s="146">
        <f>SUM(V84:V85)</f>
        <v>744</v>
      </c>
    </row>
    <row r="84" spans="1:22" ht="12.75">
      <c r="A84" s="166"/>
      <c r="B84" s="243"/>
      <c r="C84" s="166">
        <v>4210</v>
      </c>
      <c r="D84" s="163" t="s">
        <v>132</v>
      </c>
      <c r="E84" s="193">
        <v>100</v>
      </c>
      <c r="F84" s="193">
        <v>100</v>
      </c>
      <c r="G84" s="159"/>
      <c r="H84" s="193">
        <v>100</v>
      </c>
      <c r="I84" s="159"/>
      <c r="J84" s="194">
        <f>H84+I84</f>
        <v>100</v>
      </c>
      <c r="K84" s="16"/>
      <c r="L84" s="317">
        <f>J84+K84</f>
        <v>100</v>
      </c>
      <c r="M84" s="317"/>
      <c r="N84" s="317"/>
      <c r="O84" s="317"/>
      <c r="P84" s="317">
        <f>L84+M83</f>
        <v>100</v>
      </c>
      <c r="Q84" s="16"/>
      <c r="R84" s="146">
        <f t="shared" si="21"/>
        <v>100</v>
      </c>
      <c r="T84" s="146">
        <f t="shared" si="31"/>
        <v>100</v>
      </c>
      <c r="U84" s="146"/>
      <c r="V84" s="146">
        <f>T84+U84</f>
        <v>100</v>
      </c>
    </row>
    <row r="85" spans="1:22" ht="12.75">
      <c r="A85" s="166"/>
      <c r="B85" s="243"/>
      <c r="C85" s="166">
        <v>4300</v>
      </c>
      <c r="D85" s="163" t="s">
        <v>127</v>
      </c>
      <c r="E85" s="193">
        <v>607</v>
      </c>
      <c r="F85" s="193">
        <v>644</v>
      </c>
      <c r="G85" s="159"/>
      <c r="H85" s="193">
        <v>644</v>
      </c>
      <c r="I85" s="159"/>
      <c r="J85" s="194">
        <f>H85+I85</f>
        <v>644</v>
      </c>
      <c r="K85" s="16"/>
      <c r="L85" s="317">
        <f>J85+K85</f>
        <v>644</v>
      </c>
      <c r="M85" s="317"/>
      <c r="N85" s="317"/>
      <c r="O85" s="317"/>
      <c r="P85" s="317">
        <f>L85+M84</f>
        <v>644</v>
      </c>
      <c r="Q85" s="16"/>
      <c r="R85" s="146">
        <f t="shared" si="21"/>
        <v>644</v>
      </c>
      <c r="T85" s="146">
        <f t="shared" si="31"/>
        <v>644</v>
      </c>
      <c r="U85" s="146"/>
      <c r="V85" s="146">
        <f>T85+U85</f>
        <v>644</v>
      </c>
    </row>
    <row r="86" spans="1:22" ht="12.75">
      <c r="A86" s="166"/>
      <c r="B86" s="243" t="s">
        <v>412</v>
      </c>
      <c r="C86" s="166"/>
      <c r="D86" s="163" t="s">
        <v>415</v>
      </c>
      <c r="E86" s="193"/>
      <c r="F86" s="193"/>
      <c r="G86" s="159"/>
      <c r="H86" s="193"/>
      <c r="I86" s="159"/>
      <c r="J86" s="194"/>
      <c r="K86" s="16"/>
      <c r="L86" s="317"/>
      <c r="M86" s="317"/>
      <c r="N86" s="317"/>
      <c r="O86" s="317"/>
      <c r="P86" s="317"/>
      <c r="Q86" s="16"/>
      <c r="R86" s="146"/>
      <c r="T86" s="146"/>
      <c r="U86" s="146">
        <f>SUM(U87:U93)</f>
        <v>5770</v>
      </c>
      <c r="V86" s="146">
        <f>SUM(V87:V93)</f>
        <v>5770</v>
      </c>
    </row>
    <row r="87" spans="1:22" ht="12.75">
      <c r="A87" s="166"/>
      <c r="B87" s="243"/>
      <c r="C87" s="166" t="s">
        <v>414</v>
      </c>
      <c r="D87" s="163" t="s">
        <v>152</v>
      </c>
      <c r="E87" s="193"/>
      <c r="F87" s="193"/>
      <c r="G87" s="159"/>
      <c r="H87" s="193"/>
      <c r="I87" s="159"/>
      <c r="J87" s="194"/>
      <c r="K87" s="16"/>
      <c r="L87" s="317"/>
      <c r="M87" s="317"/>
      <c r="N87" s="317"/>
      <c r="O87" s="317"/>
      <c r="P87" s="317"/>
      <c r="Q87" s="16"/>
      <c r="R87" s="146"/>
      <c r="T87" s="146"/>
      <c r="U87" s="146">
        <v>2520</v>
      </c>
      <c r="V87" s="146">
        <v>2520</v>
      </c>
    </row>
    <row r="88" spans="1:22" ht="12.75">
      <c r="A88" s="166"/>
      <c r="B88" s="243"/>
      <c r="C88" s="166">
        <v>4110</v>
      </c>
      <c r="D88" s="163" t="s">
        <v>142</v>
      </c>
      <c r="E88" s="193"/>
      <c r="F88" s="193"/>
      <c r="G88" s="159"/>
      <c r="H88" s="193"/>
      <c r="I88" s="159"/>
      <c r="J88" s="194"/>
      <c r="K88" s="16"/>
      <c r="L88" s="317"/>
      <c r="M88" s="317"/>
      <c r="N88" s="317"/>
      <c r="O88" s="317"/>
      <c r="P88" s="317"/>
      <c r="Q88" s="16"/>
      <c r="R88" s="146"/>
      <c r="T88" s="146"/>
      <c r="U88" s="146">
        <v>336</v>
      </c>
      <c r="V88" s="146">
        <v>336</v>
      </c>
    </row>
    <row r="89" spans="1:22" ht="12.75">
      <c r="A89" s="166"/>
      <c r="B89" s="243"/>
      <c r="C89" s="166">
        <v>4120</v>
      </c>
      <c r="D89" s="163" t="s">
        <v>143</v>
      </c>
      <c r="E89" s="193"/>
      <c r="F89" s="193"/>
      <c r="G89" s="159"/>
      <c r="H89" s="193"/>
      <c r="I89" s="159"/>
      <c r="J89" s="194"/>
      <c r="K89" s="16"/>
      <c r="L89" s="317"/>
      <c r="M89" s="317"/>
      <c r="N89" s="317"/>
      <c r="O89" s="317"/>
      <c r="P89" s="317"/>
      <c r="Q89" s="16"/>
      <c r="R89" s="146"/>
      <c r="T89" s="146"/>
      <c r="U89" s="146">
        <v>48</v>
      </c>
      <c r="V89" s="146">
        <v>48</v>
      </c>
    </row>
    <row r="90" spans="1:22" ht="12.75">
      <c r="A90" s="166"/>
      <c r="B90" s="243"/>
      <c r="C90" s="477">
        <v>4170</v>
      </c>
      <c r="D90" s="163" t="s">
        <v>174</v>
      </c>
      <c r="E90" s="193"/>
      <c r="F90" s="193"/>
      <c r="G90" s="159"/>
      <c r="H90" s="193"/>
      <c r="I90" s="159"/>
      <c r="J90" s="194"/>
      <c r="K90" s="16"/>
      <c r="L90" s="317"/>
      <c r="M90" s="317"/>
      <c r="N90" s="317"/>
      <c r="O90" s="317"/>
      <c r="P90" s="317"/>
      <c r="Q90" s="16"/>
      <c r="R90" s="146"/>
      <c r="T90" s="146"/>
      <c r="U90" s="146">
        <v>1821</v>
      </c>
      <c r="V90" s="146">
        <v>1821</v>
      </c>
    </row>
    <row r="91" spans="1:22" ht="12.75">
      <c r="A91" s="166"/>
      <c r="B91" s="243"/>
      <c r="C91" s="166">
        <v>4210</v>
      </c>
      <c r="D91" s="163" t="s">
        <v>132</v>
      </c>
      <c r="E91" s="193"/>
      <c r="F91" s="193"/>
      <c r="G91" s="159"/>
      <c r="H91" s="193"/>
      <c r="I91" s="159"/>
      <c r="J91" s="194"/>
      <c r="K91" s="16"/>
      <c r="L91" s="317"/>
      <c r="M91" s="317"/>
      <c r="N91" s="317"/>
      <c r="O91" s="317"/>
      <c r="P91" s="317"/>
      <c r="Q91" s="16"/>
      <c r="R91" s="146"/>
      <c r="T91" s="146"/>
      <c r="U91" s="146">
        <v>435</v>
      </c>
      <c r="V91" s="146">
        <v>435</v>
      </c>
    </row>
    <row r="92" spans="1:22" ht="12.75">
      <c r="A92" s="166"/>
      <c r="B92" s="243"/>
      <c r="C92" s="166">
        <v>4300</v>
      </c>
      <c r="D92" s="163" t="s">
        <v>127</v>
      </c>
      <c r="E92" s="193"/>
      <c r="F92" s="193"/>
      <c r="G92" s="159"/>
      <c r="H92" s="193"/>
      <c r="I92" s="159"/>
      <c r="J92" s="194"/>
      <c r="K92" s="16"/>
      <c r="L92" s="317"/>
      <c r="M92" s="317"/>
      <c r="N92" s="317"/>
      <c r="O92" s="317"/>
      <c r="P92" s="317"/>
      <c r="Q92" s="16"/>
      <c r="R92" s="146"/>
      <c r="T92" s="146"/>
      <c r="U92" s="146">
        <v>550</v>
      </c>
      <c r="V92" s="146">
        <v>550</v>
      </c>
    </row>
    <row r="93" spans="1:22" ht="12.75">
      <c r="A93" s="166"/>
      <c r="B93" s="243"/>
      <c r="C93" s="166">
        <v>4410</v>
      </c>
      <c r="D93" s="163" t="s">
        <v>149</v>
      </c>
      <c r="E93" s="193"/>
      <c r="F93" s="193"/>
      <c r="G93" s="159"/>
      <c r="H93" s="193"/>
      <c r="I93" s="159"/>
      <c r="J93" s="194"/>
      <c r="K93" s="16"/>
      <c r="L93" s="317"/>
      <c r="M93" s="317"/>
      <c r="N93" s="317"/>
      <c r="O93" s="317"/>
      <c r="P93" s="317"/>
      <c r="Q93" s="16"/>
      <c r="R93" s="146"/>
      <c r="T93" s="146"/>
      <c r="U93" s="146">
        <v>60</v>
      </c>
      <c r="V93" s="146">
        <v>60</v>
      </c>
    </row>
    <row r="94" spans="1:22" ht="12.75">
      <c r="A94" s="166"/>
      <c r="B94" s="243" t="s">
        <v>413</v>
      </c>
      <c r="C94" s="166"/>
      <c r="D94" s="163" t="s">
        <v>416</v>
      </c>
      <c r="E94" s="193"/>
      <c r="F94" s="193"/>
      <c r="G94" s="159"/>
      <c r="H94" s="193"/>
      <c r="I94" s="159"/>
      <c r="J94" s="194"/>
      <c r="K94" s="16"/>
      <c r="L94" s="317"/>
      <c r="M94" s="317"/>
      <c r="N94" s="317"/>
      <c r="O94" s="317"/>
      <c r="P94" s="317"/>
      <c r="Q94" s="16"/>
      <c r="R94" s="146"/>
      <c r="T94" s="146"/>
      <c r="U94" s="146">
        <f>SUM(U95:U101)</f>
        <v>6366</v>
      </c>
      <c r="V94" s="146">
        <f>SUM(V95:V101)</f>
        <v>6366</v>
      </c>
    </row>
    <row r="95" spans="1:22" ht="12.75">
      <c r="A95" s="166"/>
      <c r="B95" s="243"/>
      <c r="C95" s="166" t="s">
        <v>414</v>
      </c>
      <c r="D95" s="163" t="s">
        <v>152</v>
      </c>
      <c r="E95" s="193"/>
      <c r="F95" s="193"/>
      <c r="G95" s="159"/>
      <c r="H95" s="193"/>
      <c r="I95" s="159"/>
      <c r="J95" s="194"/>
      <c r="K95" s="16"/>
      <c r="L95" s="317"/>
      <c r="M95" s="317"/>
      <c r="N95" s="317"/>
      <c r="O95" s="317"/>
      <c r="P95" s="317"/>
      <c r="Q95" s="16"/>
      <c r="R95" s="146"/>
      <c r="T95" s="146"/>
      <c r="U95" s="146">
        <v>2790</v>
      </c>
      <c r="V95" s="146">
        <v>2790</v>
      </c>
    </row>
    <row r="96" spans="1:22" ht="12.75">
      <c r="A96" s="166"/>
      <c r="B96" s="243"/>
      <c r="C96" s="166">
        <v>4110</v>
      </c>
      <c r="D96" s="163" t="s">
        <v>142</v>
      </c>
      <c r="U96">
        <v>330</v>
      </c>
      <c r="V96">
        <f aca="true" t="shared" si="35" ref="V96:V101">U96</f>
        <v>330</v>
      </c>
    </row>
    <row r="97" spans="1:22" ht="12.75">
      <c r="A97" s="166"/>
      <c r="B97" s="243"/>
      <c r="C97" s="166">
        <v>4120</v>
      </c>
      <c r="D97" s="163" t="s">
        <v>143</v>
      </c>
      <c r="U97" s="146">
        <v>50</v>
      </c>
      <c r="V97">
        <f t="shared" si="35"/>
        <v>50</v>
      </c>
    </row>
    <row r="98" spans="1:22" ht="12.75">
      <c r="A98" s="166"/>
      <c r="B98" s="243"/>
      <c r="C98" s="477">
        <v>4170</v>
      </c>
      <c r="D98" s="163" t="s">
        <v>174</v>
      </c>
      <c r="U98">
        <v>1890</v>
      </c>
      <c r="V98">
        <f t="shared" si="35"/>
        <v>1890</v>
      </c>
    </row>
    <row r="99" spans="1:22" ht="12.75">
      <c r="A99" s="166"/>
      <c r="B99" s="243"/>
      <c r="C99" s="166">
        <v>4210</v>
      </c>
      <c r="D99" s="163" t="s">
        <v>132</v>
      </c>
      <c r="E99" s="193"/>
      <c r="F99" s="193"/>
      <c r="G99" s="159"/>
      <c r="H99" s="193"/>
      <c r="I99" s="159"/>
      <c r="J99" s="194"/>
      <c r="K99" s="16"/>
      <c r="L99" s="317"/>
      <c r="M99" s="317"/>
      <c r="N99" s="317"/>
      <c r="O99" s="317"/>
      <c r="P99" s="317"/>
      <c r="Q99" s="16"/>
      <c r="R99" s="146"/>
      <c r="T99" s="146"/>
      <c r="U99" s="146">
        <v>496</v>
      </c>
      <c r="V99">
        <f t="shared" si="35"/>
        <v>496</v>
      </c>
    </row>
    <row r="100" spans="1:22" ht="12.75">
      <c r="A100" s="166"/>
      <c r="B100" s="243"/>
      <c r="C100" s="166">
        <v>4300</v>
      </c>
      <c r="D100" s="163" t="s">
        <v>127</v>
      </c>
      <c r="E100" s="193"/>
      <c r="F100" s="193"/>
      <c r="G100" s="159"/>
      <c r="H100" s="193"/>
      <c r="I100" s="159"/>
      <c r="J100" s="194"/>
      <c r="K100" s="16"/>
      <c r="L100" s="317"/>
      <c r="M100" s="317"/>
      <c r="N100" s="317"/>
      <c r="O100" s="317"/>
      <c r="P100" s="317"/>
      <c r="Q100" s="16"/>
      <c r="R100" s="146"/>
      <c r="T100" s="146"/>
      <c r="U100" s="146">
        <v>670</v>
      </c>
      <c r="V100">
        <f t="shared" si="35"/>
        <v>670</v>
      </c>
    </row>
    <row r="101" spans="1:22" ht="12.75">
      <c r="A101" s="166"/>
      <c r="B101" s="243"/>
      <c r="C101" s="166">
        <v>4410</v>
      </c>
      <c r="D101" s="163" t="s">
        <v>149</v>
      </c>
      <c r="E101" s="193"/>
      <c r="F101" s="193"/>
      <c r="G101" s="159"/>
      <c r="H101" s="193"/>
      <c r="I101" s="159"/>
      <c r="J101" s="194"/>
      <c r="K101" s="16"/>
      <c r="L101" s="317"/>
      <c r="M101" s="317"/>
      <c r="N101" s="317"/>
      <c r="O101" s="317"/>
      <c r="P101" s="317"/>
      <c r="Q101" s="16"/>
      <c r="R101" s="146"/>
      <c r="T101" s="146"/>
      <c r="U101" s="146">
        <v>140</v>
      </c>
      <c r="V101">
        <f t="shared" si="35"/>
        <v>140</v>
      </c>
    </row>
    <row r="102" spans="1:22" ht="15" customHeight="1">
      <c r="A102" s="172">
        <v>754</v>
      </c>
      <c r="B102" s="242"/>
      <c r="C102" s="172"/>
      <c r="D102" s="157" t="s">
        <v>161</v>
      </c>
      <c r="E102" s="201">
        <f>SUM(E103+E113)</f>
        <v>80530</v>
      </c>
      <c r="F102" s="201">
        <f>SUM(F103+F113)</f>
        <v>73900</v>
      </c>
      <c r="G102" s="159"/>
      <c r="H102" s="201">
        <f aca="true" t="shared" si="36" ref="H102:P102">SUM(H103+H113)</f>
        <v>93900</v>
      </c>
      <c r="I102" s="201">
        <f t="shared" si="36"/>
        <v>0</v>
      </c>
      <c r="J102" s="201">
        <f t="shared" si="36"/>
        <v>93900</v>
      </c>
      <c r="K102" s="201">
        <f t="shared" si="36"/>
        <v>13400</v>
      </c>
      <c r="L102" s="184">
        <f t="shared" si="36"/>
        <v>107300</v>
      </c>
      <c r="M102" s="184">
        <f t="shared" si="36"/>
        <v>2900</v>
      </c>
      <c r="N102" s="184"/>
      <c r="O102" s="184"/>
      <c r="P102" s="184">
        <f t="shared" si="36"/>
        <v>110200</v>
      </c>
      <c r="Q102" s="16">
        <f>Q103+Q113</f>
        <v>0</v>
      </c>
      <c r="R102" s="358">
        <f>R103+R113</f>
        <v>110200</v>
      </c>
      <c r="T102" s="360">
        <f t="shared" si="31"/>
        <v>110200</v>
      </c>
      <c r="U102" s="360"/>
      <c r="V102" s="360">
        <f>V103+V113</f>
        <v>110200</v>
      </c>
    </row>
    <row r="103" spans="1:22" ht="12.75">
      <c r="A103" s="166"/>
      <c r="B103" s="243">
        <v>75412</v>
      </c>
      <c r="C103" s="166"/>
      <c r="D103" s="163" t="s">
        <v>162</v>
      </c>
      <c r="E103" s="193">
        <f>SUM(E104:E111)</f>
        <v>78030</v>
      </c>
      <c r="F103" s="193">
        <f>SUM(F104:F112)</f>
        <v>73500</v>
      </c>
      <c r="G103" s="159"/>
      <c r="H103" s="193">
        <f aca="true" t="shared" si="37" ref="H103:P103">SUM(H104:H112)</f>
        <v>93500</v>
      </c>
      <c r="I103" s="193">
        <f t="shared" si="37"/>
        <v>0</v>
      </c>
      <c r="J103" s="193">
        <f t="shared" si="37"/>
        <v>93500</v>
      </c>
      <c r="K103" s="193">
        <f t="shared" si="37"/>
        <v>13400</v>
      </c>
      <c r="L103" s="181">
        <f t="shared" si="37"/>
        <v>106900</v>
      </c>
      <c r="M103" s="181">
        <f t="shared" si="37"/>
        <v>2900</v>
      </c>
      <c r="N103" s="181"/>
      <c r="O103" s="181"/>
      <c r="P103" s="181">
        <f t="shared" si="37"/>
        <v>109800</v>
      </c>
      <c r="Q103" s="16">
        <f>SUM(Q104:Q112)</f>
        <v>0</v>
      </c>
      <c r="R103" s="16">
        <f>SUM(R104:R112)</f>
        <v>109800</v>
      </c>
      <c r="T103" s="146">
        <f t="shared" si="31"/>
        <v>109800</v>
      </c>
      <c r="U103" s="146"/>
      <c r="V103" s="146">
        <f>SUM(V104:V112)</f>
        <v>109800</v>
      </c>
    </row>
    <row r="104" spans="1:22" ht="12.75">
      <c r="A104" s="166"/>
      <c r="B104" s="243"/>
      <c r="C104" s="166">
        <v>3030</v>
      </c>
      <c r="D104" s="163" t="s">
        <v>152</v>
      </c>
      <c r="E104" s="193">
        <v>10300</v>
      </c>
      <c r="F104" s="193">
        <v>10600</v>
      </c>
      <c r="G104" s="159"/>
      <c r="H104" s="193">
        <v>10600</v>
      </c>
      <c r="I104" s="159"/>
      <c r="J104" s="194">
        <f>H104+I104</f>
        <v>10600</v>
      </c>
      <c r="K104" s="16"/>
      <c r="L104" s="317">
        <f>J104+K104</f>
        <v>10600</v>
      </c>
      <c r="M104" s="317"/>
      <c r="N104" s="317"/>
      <c r="O104" s="317"/>
      <c r="P104" s="317">
        <f>L104+M104</f>
        <v>10600</v>
      </c>
      <c r="Q104" s="16"/>
      <c r="R104" s="146">
        <f>P104+Q104</f>
        <v>10600</v>
      </c>
      <c r="T104" s="146">
        <f t="shared" si="31"/>
        <v>10600</v>
      </c>
      <c r="U104" s="146">
        <v>-3000</v>
      </c>
      <c r="V104" s="146">
        <f>T104+U104</f>
        <v>7600</v>
      </c>
    </row>
    <row r="105" spans="1:22" ht="12.75">
      <c r="A105" s="166"/>
      <c r="B105" s="243"/>
      <c r="C105" s="166">
        <v>4110</v>
      </c>
      <c r="D105" s="163" t="s">
        <v>142</v>
      </c>
      <c r="E105" s="193">
        <v>210</v>
      </c>
      <c r="F105" s="193">
        <v>220</v>
      </c>
      <c r="G105" s="159"/>
      <c r="H105" s="193">
        <v>220</v>
      </c>
      <c r="I105" s="159"/>
      <c r="J105" s="194">
        <f aca="true" t="shared" si="38" ref="J105:J112">H105+I105</f>
        <v>220</v>
      </c>
      <c r="K105" s="16"/>
      <c r="L105" s="317">
        <f aca="true" t="shared" si="39" ref="L105:L112">J105+K105</f>
        <v>220</v>
      </c>
      <c r="M105" s="317"/>
      <c r="N105" s="317"/>
      <c r="O105" s="317"/>
      <c r="P105" s="317">
        <f aca="true" t="shared" si="40" ref="P105:P112">L105+M105</f>
        <v>220</v>
      </c>
      <c r="Q105" s="16">
        <v>-220</v>
      </c>
      <c r="R105" s="146">
        <f aca="true" t="shared" si="41" ref="R105:R127">P105+Q105</f>
        <v>0</v>
      </c>
      <c r="T105" s="146">
        <f t="shared" si="31"/>
        <v>0</v>
      </c>
      <c r="U105" s="146"/>
      <c r="V105" s="146">
        <f aca="true" t="shared" si="42" ref="V105:V112">T105+U105</f>
        <v>0</v>
      </c>
    </row>
    <row r="106" spans="1:22" ht="12.75">
      <c r="A106" s="166"/>
      <c r="B106" s="243"/>
      <c r="C106" s="166" t="s">
        <v>173</v>
      </c>
      <c r="D106" s="163" t="s">
        <v>174</v>
      </c>
      <c r="E106" s="193"/>
      <c r="F106" s="193"/>
      <c r="G106" s="159"/>
      <c r="H106" s="193"/>
      <c r="I106" s="159"/>
      <c r="J106" s="194"/>
      <c r="K106" s="16"/>
      <c r="L106" s="317"/>
      <c r="M106" s="317">
        <v>14400</v>
      </c>
      <c r="N106" s="317"/>
      <c r="O106" s="317"/>
      <c r="P106" s="317">
        <f t="shared" si="40"/>
        <v>14400</v>
      </c>
      <c r="Q106" s="16"/>
      <c r="R106" s="146">
        <f t="shared" si="41"/>
        <v>14400</v>
      </c>
      <c r="T106" s="146">
        <f t="shared" si="31"/>
        <v>14400</v>
      </c>
      <c r="U106" s="146"/>
      <c r="V106" s="146">
        <f t="shared" si="42"/>
        <v>14400</v>
      </c>
    </row>
    <row r="107" spans="1:22" ht="12.75">
      <c r="A107" s="166"/>
      <c r="B107" s="243"/>
      <c r="C107" s="166">
        <v>4210</v>
      </c>
      <c r="D107" s="163" t="s">
        <v>132</v>
      </c>
      <c r="E107" s="193">
        <v>29170</v>
      </c>
      <c r="F107" s="193">
        <v>23130</v>
      </c>
      <c r="G107" s="159"/>
      <c r="H107" s="193">
        <v>23130</v>
      </c>
      <c r="I107" s="159"/>
      <c r="J107" s="194">
        <f t="shared" si="38"/>
        <v>23130</v>
      </c>
      <c r="K107" s="16">
        <v>10000</v>
      </c>
      <c r="L107" s="317">
        <f t="shared" si="39"/>
        <v>33130</v>
      </c>
      <c r="M107" s="317">
        <v>3000</v>
      </c>
      <c r="N107" s="317"/>
      <c r="O107" s="317"/>
      <c r="P107" s="317">
        <f t="shared" si="40"/>
        <v>36130</v>
      </c>
      <c r="Q107" s="16"/>
      <c r="R107" s="146">
        <f t="shared" si="41"/>
        <v>36130</v>
      </c>
      <c r="T107" s="146">
        <f t="shared" si="31"/>
        <v>36130</v>
      </c>
      <c r="U107" s="146">
        <v>3000</v>
      </c>
      <c r="V107" s="146">
        <f t="shared" si="42"/>
        <v>39130</v>
      </c>
    </row>
    <row r="108" spans="1:22" ht="12.75">
      <c r="A108" s="166"/>
      <c r="B108" s="243"/>
      <c r="C108" s="166">
        <v>4260</v>
      </c>
      <c r="D108" s="163" t="s">
        <v>154</v>
      </c>
      <c r="E108" s="193">
        <v>14180</v>
      </c>
      <c r="F108" s="193">
        <v>14600</v>
      </c>
      <c r="G108" s="159"/>
      <c r="H108" s="193">
        <v>14600</v>
      </c>
      <c r="I108" s="159"/>
      <c r="J108" s="194">
        <f t="shared" si="38"/>
        <v>14600</v>
      </c>
      <c r="K108" s="16"/>
      <c r="L108" s="317">
        <f t="shared" si="39"/>
        <v>14600</v>
      </c>
      <c r="M108" s="317">
        <v>-3600</v>
      </c>
      <c r="N108" s="317"/>
      <c r="O108" s="317"/>
      <c r="P108" s="317">
        <f t="shared" si="40"/>
        <v>11000</v>
      </c>
      <c r="Q108" s="16"/>
      <c r="R108" s="146">
        <f t="shared" si="41"/>
        <v>11000</v>
      </c>
      <c r="T108" s="146">
        <f t="shared" si="31"/>
        <v>11000</v>
      </c>
      <c r="U108" s="146"/>
      <c r="V108" s="146">
        <f t="shared" si="42"/>
        <v>11000</v>
      </c>
    </row>
    <row r="109" spans="1:22" ht="12.75">
      <c r="A109" s="166"/>
      <c r="B109" s="243"/>
      <c r="C109" s="166" t="s">
        <v>198</v>
      </c>
      <c r="D109" s="163" t="s">
        <v>133</v>
      </c>
      <c r="E109" s="193"/>
      <c r="F109" s="193"/>
      <c r="G109" s="159"/>
      <c r="H109" s="193"/>
      <c r="I109" s="159"/>
      <c r="J109" s="194"/>
      <c r="K109" s="16"/>
      <c r="L109" s="317"/>
      <c r="M109" s="317">
        <v>3500</v>
      </c>
      <c r="N109" s="317"/>
      <c r="O109" s="317"/>
      <c r="P109" s="317">
        <f t="shared" si="40"/>
        <v>3500</v>
      </c>
      <c r="Q109" s="16"/>
      <c r="R109" s="146">
        <f t="shared" si="41"/>
        <v>3500</v>
      </c>
      <c r="T109" s="146">
        <f t="shared" si="31"/>
        <v>3500</v>
      </c>
      <c r="U109" s="146"/>
      <c r="V109" s="146">
        <f t="shared" si="42"/>
        <v>3500</v>
      </c>
    </row>
    <row r="110" spans="1:22" ht="12.75">
      <c r="A110" s="166"/>
      <c r="B110" s="243"/>
      <c r="C110" s="166">
        <v>4300</v>
      </c>
      <c r="D110" s="163" t="s">
        <v>127</v>
      </c>
      <c r="E110" s="193">
        <v>16320</v>
      </c>
      <c r="F110" s="202">
        <v>16860</v>
      </c>
      <c r="G110" s="159"/>
      <c r="H110" s="202">
        <v>16860</v>
      </c>
      <c r="I110" s="159"/>
      <c r="J110" s="194">
        <f t="shared" si="38"/>
        <v>16860</v>
      </c>
      <c r="K110" s="16">
        <v>3400</v>
      </c>
      <c r="L110" s="317">
        <f t="shared" si="39"/>
        <v>20260</v>
      </c>
      <c r="M110" s="317">
        <v>-14400</v>
      </c>
      <c r="N110" s="317"/>
      <c r="O110" s="317"/>
      <c r="P110" s="317">
        <f t="shared" si="40"/>
        <v>5860</v>
      </c>
      <c r="Q110" s="16">
        <v>1220</v>
      </c>
      <c r="R110" s="146">
        <f t="shared" si="41"/>
        <v>7080</v>
      </c>
      <c r="T110" s="146">
        <f t="shared" si="31"/>
        <v>7080</v>
      </c>
      <c r="U110" s="146"/>
      <c r="V110" s="146">
        <f t="shared" si="42"/>
        <v>7080</v>
      </c>
    </row>
    <row r="111" spans="1:22" ht="12.75">
      <c r="A111" s="166"/>
      <c r="B111" s="243"/>
      <c r="C111" s="166">
        <v>4430</v>
      </c>
      <c r="D111" s="163" t="s">
        <v>144</v>
      </c>
      <c r="E111" s="193">
        <v>7850</v>
      </c>
      <c r="F111" s="193">
        <v>8090</v>
      </c>
      <c r="G111" s="159"/>
      <c r="H111" s="193">
        <v>8090</v>
      </c>
      <c r="I111" s="159"/>
      <c r="J111" s="194">
        <f t="shared" si="38"/>
        <v>8090</v>
      </c>
      <c r="K111" s="16"/>
      <c r="L111" s="317">
        <f t="shared" si="39"/>
        <v>8090</v>
      </c>
      <c r="M111" s="317"/>
      <c r="N111" s="317"/>
      <c r="O111" s="317"/>
      <c r="P111" s="317">
        <f t="shared" si="40"/>
        <v>8090</v>
      </c>
      <c r="Q111" s="16"/>
      <c r="R111" s="146">
        <f t="shared" si="41"/>
        <v>8090</v>
      </c>
      <c r="T111" s="146">
        <f t="shared" si="31"/>
        <v>8090</v>
      </c>
      <c r="U111" s="146"/>
      <c r="V111" s="146">
        <f t="shared" si="42"/>
        <v>8090</v>
      </c>
    </row>
    <row r="112" spans="1:22" ht="12.75">
      <c r="A112" s="166"/>
      <c r="B112" s="243"/>
      <c r="C112" s="166" t="s">
        <v>157</v>
      </c>
      <c r="D112" s="167" t="s">
        <v>158</v>
      </c>
      <c r="E112" s="193"/>
      <c r="F112" s="193">
        <v>0</v>
      </c>
      <c r="G112" s="159">
        <v>20000</v>
      </c>
      <c r="H112" s="193">
        <f>SUM(F112+G112)</f>
        <v>20000</v>
      </c>
      <c r="I112" s="159"/>
      <c r="J112" s="194">
        <f t="shared" si="38"/>
        <v>20000</v>
      </c>
      <c r="K112" s="16"/>
      <c r="L112" s="317">
        <f t="shared" si="39"/>
        <v>20000</v>
      </c>
      <c r="M112" s="317"/>
      <c r="N112" s="317"/>
      <c r="O112" s="317"/>
      <c r="P112" s="317">
        <f t="shared" si="40"/>
        <v>20000</v>
      </c>
      <c r="Q112" s="16">
        <v>-1000</v>
      </c>
      <c r="R112" s="146">
        <f t="shared" si="41"/>
        <v>19000</v>
      </c>
      <c r="T112" s="146">
        <f t="shared" si="31"/>
        <v>19000</v>
      </c>
      <c r="U112" s="146"/>
      <c r="V112" s="146">
        <f t="shared" si="42"/>
        <v>19000</v>
      </c>
    </row>
    <row r="113" spans="1:22" ht="12.75">
      <c r="A113" s="166"/>
      <c r="B113" s="243">
        <v>75414</v>
      </c>
      <c r="C113" s="166"/>
      <c r="D113" s="163" t="s">
        <v>47</v>
      </c>
      <c r="E113" s="193">
        <v>2500</v>
      </c>
      <c r="F113" s="193">
        <f>SUM(F114)</f>
        <v>400</v>
      </c>
      <c r="G113" s="159"/>
      <c r="H113" s="193">
        <f aca="true" t="shared" si="43" ref="H113:P113">SUM(H114)</f>
        <v>400</v>
      </c>
      <c r="I113" s="193">
        <f t="shared" si="43"/>
        <v>0</v>
      </c>
      <c r="J113" s="193">
        <f t="shared" si="43"/>
        <v>400</v>
      </c>
      <c r="K113" s="193">
        <f t="shared" si="43"/>
        <v>0</v>
      </c>
      <c r="L113" s="181">
        <f t="shared" si="43"/>
        <v>400</v>
      </c>
      <c r="M113" s="181">
        <f t="shared" si="43"/>
        <v>0</v>
      </c>
      <c r="N113" s="181"/>
      <c r="O113" s="181"/>
      <c r="P113" s="181">
        <f t="shared" si="43"/>
        <v>400</v>
      </c>
      <c r="Q113" s="16"/>
      <c r="R113" s="146">
        <f t="shared" si="41"/>
        <v>400</v>
      </c>
      <c r="T113" s="146">
        <f t="shared" si="31"/>
        <v>400</v>
      </c>
      <c r="U113" s="146"/>
      <c r="V113" s="146">
        <f>V114</f>
        <v>400</v>
      </c>
    </row>
    <row r="114" spans="1:22" ht="12.75">
      <c r="A114" s="166"/>
      <c r="B114" s="243"/>
      <c r="C114" s="166">
        <v>4210</v>
      </c>
      <c r="D114" s="163" t="s">
        <v>132</v>
      </c>
      <c r="E114" s="193">
        <v>2500</v>
      </c>
      <c r="F114" s="193">
        <v>400</v>
      </c>
      <c r="G114" s="159"/>
      <c r="H114" s="193">
        <v>400</v>
      </c>
      <c r="I114" s="159"/>
      <c r="J114" s="194">
        <f>H114+I114</f>
        <v>400</v>
      </c>
      <c r="K114" s="16"/>
      <c r="L114" s="317">
        <f>J114+K114</f>
        <v>400</v>
      </c>
      <c r="M114" s="317"/>
      <c r="N114" s="317"/>
      <c r="O114" s="317"/>
      <c r="P114" s="317">
        <f>L114+M114</f>
        <v>400</v>
      </c>
      <c r="Q114" s="16"/>
      <c r="R114" s="146">
        <f t="shared" si="41"/>
        <v>400</v>
      </c>
      <c r="T114" s="146">
        <f t="shared" si="31"/>
        <v>400</v>
      </c>
      <c r="U114" s="146"/>
      <c r="V114" s="146">
        <f>T114+U114</f>
        <v>400</v>
      </c>
    </row>
    <row r="115" spans="1:22" ht="36">
      <c r="A115" s="172" t="s">
        <v>163</v>
      </c>
      <c r="B115" s="242"/>
      <c r="C115" s="172"/>
      <c r="D115" s="173" t="s">
        <v>49</v>
      </c>
      <c r="E115" s="201">
        <f>SUM(E116)</f>
        <v>36940</v>
      </c>
      <c r="F115" s="201">
        <f>SUM(F116)</f>
        <v>38550</v>
      </c>
      <c r="G115" s="159"/>
      <c r="H115" s="201">
        <f aca="true" t="shared" si="44" ref="H115:P115">SUM(H116)</f>
        <v>38550</v>
      </c>
      <c r="I115" s="201">
        <f t="shared" si="44"/>
        <v>0</v>
      </c>
      <c r="J115" s="201">
        <f t="shared" si="44"/>
        <v>38550</v>
      </c>
      <c r="K115" s="201">
        <f t="shared" si="44"/>
        <v>0</v>
      </c>
      <c r="L115" s="184">
        <f t="shared" si="44"/>
        <v>38550</v>
      </c>
      <c r="M115" s="184">
        <f t="shared" si="44"/>
        <v>0</v>
      </c>
      <c r="N115" s="184"/>
      <c r="O115" s="184"/>
      <c r="P115" s="184">
        <f t="shared" si="44"/>
        <v>37950</v>
      </c>
      <c r="Q115" s="16"/>
      <c r="R115" s="360">
        <f>SUM(R116)</f>
        <v>38550</v>
      </c>
      <c r="T115" s="360">
        <f t="shared" si="31"/>
        <v>38550</v>
      </c>
      <c r="U115" s="146"/>
      <c r="V115" s="360">
        <f>V116</f>
        <v>38550</v>
      </c>
    </row>
    <row r="116" spans="1:22" ht="24">
      <c r="A116" s="166"/>
      <c r="B116" s="243" t="s">
        <v>164</v>
      </c>
      <c r="C116" s="166"/>
      <c r="D116" s="163" t="s">
        <v>165</v>
      </c>
      <c r="E116" s="193">
        <f>SUM(E117:E119)</f>
        <v>36940</v>
      </c>
      <c r="F116" s="193">
        <f>SUM(F117:F119)</f>
        <v>38550</v>
      </c>
      <c r="G116" s="159"/>
      <c r="H116" s="193">
        <f aca="true" t="shared" si="45" ref="H116:P116">SUM(H117:H119)</f>
        <v>38550</v>
      </c>
      <c r="I116" s="193">
        <f t="shared" si="45"/>
        <v>0</v>
      </c>
      <c r="J116" s="193">
        <f t="shared" si="45"/>
        <v>38550</v>
      </c>
      <c r="K116" s="193">
        <f t="shared" si="45"/>
        <v>0</v>
      </c>
      <c r="L116" s="181">
        <f t="shared" si="45"/>
        <v>38550</v>
      </c>
      <c r="M116" s="181">
        <f>SUM(M117:M120)</f>
        <v>0</v>
      </c>
      <c r="N116" s="181"/>
      <c r="O116" s="181"/>
      <c r="P116" s="181">
        <f t="shared" si="45"/>
        <v>37950</v>
      </c>
      <c r="Q116" s="16"/>
      <c r="R116" s="146">
        <f>SUM(R117:R120)</f>
        <v>38550</v>
      </c>
      <c r="T116" s="146">
        <f t="shared" si="31"/>
        <v>38550</v>
      </c>
      <c r="U116" s="146"/>
      <c r="V116" s="146">
        <f>SUM(V117:V120)</f>
        <v>38550</v>
      </c>
    </row>
    <row r="117" spans="1:22" ht="12.75">
      <c r="A117" s="166"/>
      <c r="B117" s="243"/>
      <c r="C117" s="166">
        <v>4100</v>
      </c>
      <c r="D117" s="163" t="s">
        <v>166</v>
      </c>
      <c r="E117" s="193">
        <v>13400</v>
      </c>
      <c r="F117" s="193">
        <v>14300</v>
      </c>
      <c r="G117" s="159"/>
      <c r="H117" s="193">
        <v>14300</v>
      </c>
      <c r="I117" s="159"/>
      <c r="J117" s="194">
        <f>H117+I117</f>
        <v>14300</v>
      </c>
      <c r="K117" s="16"/>
      <c r="L117" s="317">
        <f>J117+K117</f>
        <v>14300</v>
      </c>
      <c r="M117" s="317"/>
      <c r="N117" s="317"/>
      <c r="O117" s="317"/>
      <c r="P117" s="317">
        <f>L117+M117</f>
        <v>14300</v>
      </c>
      <c r="Q117" s="16"/>
      <c r="R117" s="146">
        <f t="shared" si="41"/>
        <v>14300</v>
      </c>
      <c r="T117" s="146">
        <f t="shared" si="31"/>
        <v>14300</v>
      </c>
      <c r="U117" s="146"/>
      <c r="V117" s="146">
        <f>T117+U117</f>
        <v>14300</v>
      </c>
    </row>
    <row r="118" spans="1:22" ht="12.75">
      <c r="A118" s="166"/>
      <c r="B118" s="243"/>
      <c r="C118" s="166">
        <v>4210</v>
      </c>
      <c r="D118" s="163" t="s">
        <v>132</v>
      </c>
      <c r="E118" s="193">
        <v>510</v>
      </c>
      <c r="F118" s="193">
        <v>530</v>
      </c>
      <c r="G118" s="159"/>
      <c r="H118" s="193">
        <v>530</v>
      </c>
      <c r="I118" s="159"/>
      <c r="J118" s="194">
        <f>H118+I118</f>
        <v>530</v>
      </c>
      <c r="K118" s="16"/>
      <c r="L118" s="317">
        <f>J118+K118</f>
        <v>530</v>
      </c>
      <c r="M118" s="317"/>
      <c r="N118" s="317"/>
      <c r="O118" s="317"/>
      <c r="P118" s="317">
        <f>L118+M118</f>
        <v>530</v>
      </c>
      <c r="Q118" s="16"/>
      <c r="R118" s="146">
        <f t="shared" si="41"/>
        <v>530</v>
      </c>
      <c r="T118" s="146">
        <f t="shared" si="31"/>
        <v>530</v>
      </c>
      <c r="U118" s="146"/>
      <c r="V118" s="146">
        <f>T118+U118</f>
        <v>530</v>
      </c>
    </row>
    <row r="119" spans="1:22" ht="12.75">
      <c r="A119" s="166"/>
      <c r="B119" s="243"/>
      <c r="C119" s="166">
        <v>4300</v>
      </c>
      <c r="D119" s="163" t="s">
        <v>127</v>
      </c>
      <c r="E119" s="193">
        <v>23030</v>
      </c>
      <c r="F119" s="193">
        <v>23720</v>
      </c>
      <c r="G119" s="159"/>
      <c r="H119" s="193">
        <v>23720</v>
      </c>
      <c r="I119" s="159"/>
      <c r="J119" s="194">
        <f>H119+I119</f>
        <v>23720</v>
      </c>
      <c r="K119" s="16"/>
      <c r="L119" s="317">
        <f>J119+K119</f>
        <v>23720</v>
      </c>
      <c r="M119" s="317">
        <v>-600</v>
      </c>
      <c r="N119" s="317"/>
      <c r="O119" s="317"/>
      <c r="P119" s="317">
        <f>L119+M119</f>
        <v>23120</v>
      </c>
      <c r="Q119" s="16"/>
      <c r="R119" s="146">
        <f t="shared" si="41"/>
        <v>23120</v>
      </c>
      <c r="T119" s="146">
        <f t="shared" si="31"/>
        <v>23120</v>
      </c>
      <c r="U119" s="146"/>
      <c r="V119" s="146">
        <f>T119+U119</f>
        <v>23120</v>
      </c>
    </row>
    <row r="120" spans="1:22" ht="12.75">
      <c r="A120" s="166"/>
      <c r="B120" s="243"/>
      <c r="C120" s="166" t="s">
        <v>357</v>
      </c>
      <c r="D120" s="163" t="s">
        <v>144</v>
      </c>
      <c r="E120" s="193"/>
      <c r="F120" s="193"/>
      <c r="G120" s="159"/>
      <c r="H120" s="193"/>
      <c r="I120" s="159"/>
      <c r="J120" s="194"/>
      <c r="K120" s="16"/>
      <c r="L120" s="317"/>
      <c r="M120" s="317">
        <v>600</v>
      </c>
      <c r="N120" s="317"/>
      <c r="O120" s="317"/>
      <c r="P120" s="317">
        <f>L120+M120</f>
        <v>600</v>
      </c>
      <c r="Q120" s="16"/>
      <c r="R120" s="146">
        <f t="shared" si="41"/>
        <v>600</v>
      </c>
      <c r="T120" s="146">
        <f t="shared" si="31"/>
        <v>600</v>
      </c>
      <c r="U120" s="146"/>
      <c r="V120" s="146">
        <f>T120+U120</f>
        <v>600</v>
      </c>
    </row>
    <row r="121" spans="1:22" ht="12.75">
      <c r="A121" s="172">
        <v>757</v>
      </c>
      <c r="B121" s="242"/>
      <c r="C121" s="172"/>
      <c r="D121" s="157" t="s">
        <v>167</v>
      </c>
      <c r="E121" s="192">
        <f>SUM(E122)</f>
        <v>75000</v>
      </c>
      <c r="F121" s="192">
        <f>SUM(F122)</f>
        <v>160000</v>
      </c>
      <c r="G121" s="159"/>
      <c r="H121" s="192">
        <f aca="true" t="shared" si="46" ref="H121:P121">SUM(H122)</f>
        <v>160000</v>
      </c>
      <c r="I121" s="192">
        <f t="shared" si="46"/>
        <v>0</v>
      </c>
      <c r="J121" s="192">
        <f t="shared" si="46"/>
        <v>160000</v>
      </c>
      <c r="K121" s="192">
        <f t="shared" si="46"/>
        <v>0</v>
      </c>
      <c r="L121" s="184">
        <f t="shared" si="46"/>
        <v>160000</v>
      </c>
      <c r="M121" s="184">
        <f t="shared" si="46"/>
        <v>0</v>
      </c>
      <c r="N121" s="184"/>
      <c r="O121" s="184"/>
      <c r="P121" s="184">
        <f t="shared" si="46"/>
        <v>160000</v>
      </c>
      <c r="Q121" s="16"/>
      <c r="R121" s="146">
        <f t="shared" si="41"/>
        <v>160000</v>
      </c>
      <c r="T121" s="360">
        <f t="shared" si="31"/>
        <v>160000</v>
      </c>
      <c r="U121" s="360"/>
      <c r="V121" s="360">
        <f>V122</f>
        <v>160000</v>
      </c>
    </row>
    <row r="122" spans="1:22" ht="24">
      <c r="A122" s="166"/>
      <c r="B122" s="243">
        <v>75702</v>
      </c>
      <c r="C122" s="166"/>
      <c r="D122" s="163" t="s">
        <v>168</v>
      </c>
      <c r="E122" s="195">
        <f>SUM(E124)</f>
        <v>75000</v>
      </c>
      <c r="F122" s="195">
        <f>SUM(F124)</f>
        <v>160000</v>
      </c>
      <c r="G122" s="159"/>
      <c r="H122" s="195">
        <f aca="true" t="shared" si="47" ref="H122:M122">SUM(H124)</f>
        <v>160000</v>
      </c>
      <c r="I122" s="195">
        <f t="shared" si="47"/>
        <v>0</v>
      </c>
      <c r="J122" s="195">
        <f t="shared" si="47"/>
        <v>160000</v>
      </c>
      <c r="K122" s="195">
        <f t="shared" si="47"/>
        <v>0</v>
      </c>
      <c r="L122" s="181">
        <f t="shared" si="47"/>
        <v>160000</v>
      </c>
      <c r="M122" s="181">
        <f t="shared" si="47"/>
        <v>0</v>
      </c>
      <c r="N122" s="181"/>
      <c r="O122" s="181"/>
      <c r="P122" s="181">
        <v>160000</v>
      </c>
      <c r="Q122" s="16"/>
      <c r="R122" s="146">
        <f>R123+R124</f>
        <v>160000</v>
      </c>
      <c r="T122" s="146">
        <f t="shared" si="31"/>
        <v>160000</v>
      </c>
      <c r="U122" s="146"/>
      <c r="V122" s="146">
        <f>SUM(V123:V124)</f>
        <v>160000</v>
      </c>
    </row>
    <row r="123" spans="1:22" ht="12" customHeight="1">
      <c r="A123" s="166"/>
      <c r="B123" s="243"/>
      <c r="C123" s="166" t="s">
        <v>386</v>
      </c>
      <c r="D123" s="163" t="s">
        <v>387</v>
      </c>
      <c r="E123" s="195"/>
      <c r="F123" s="195"/>
      <c r="G123" s="159"/>
      <c r="H123" s="195"/>
      <c r="I123" s="195"/>
      <c r="J123" s="195"/>
      <c r="K123" s="285"/>
      <c r="L123" s="376"/>
      <c r="M123" s="376"/>
      <c r="N123" s="376">
        <v>42400</v>
      </c>
      <c r="O123" s="376">
        <v>42400</v>
      </c>
      <c r="P123" s="376">
        <v>42400</v>
      </c>
      <c r="Q123" s="16"/>
      <c r="R123" s="146">
        <v>42400</v>
      </c>
      <c r="T123" s="146">
        <f t="shared" si="31"/>
        <v>42400</v>
      </c>
      <c r="U123" s="146"/>
      <c r="V123" s="146">
        <f>T123+U123</f>
        <v>42400</v>
      </c>
    </row>
    <row r="124" spans="1:22" ht="24.75" customHeight="1">
      <c r="A124" s="166"/>
      <c r="B124" s="243"/>
      <c r="C124" s="166" t="s">
        <v>169</v>
      </c>
      <c r="D124" s="167" t="s">
        <v>170</v>
      </c>
      <c r="E124" s="195">
        <v>75000</v>
      </c>
      <c r="F124" s="195">
        <v>160000</v>
      </c>
      <c r="G124" s="159"/>
      <c r="H124" s="195">
        <v>160000</v>
      </c>
      <c r="I124" s="159"/>
      <c r="J124" s="194">
        <f>H124+I124</f>
        <v>160000</v>
      </c>
      <c r="K124" s="16"/>
      <c r="L124" s="317">
        <f>J124+K124</f>
        <v>160000</v>
      </c>
      <c r="M124" s="317"/>
      <c r="N124" s="317">
        <v>-42400</v>
      </c>
      <c r="O124" s="317">
        <f>L124+N124</f>
        <v>117600</v>
      </c>
      <c r="P124" s="317">
        <v>117600</v>
      </c>
      <c r="Q124" s="16"/>
      <c r="R124" s="146">
        <f t="shared" si="41"/>
        <v>117600</v>
      </c>
      <c r="T124" s="146">
        <f t="shared" si="31"/>
        <v>117600</v>
      </c>
      <c r="U124" s="146"/>
      <c r="V124" s="146">
        <f>T124+U124</f>
        <v>117600</v>
      </c>
    </row>
    <row r="125" spans="1:22" ht="12.75">
      <c r="A125" s="172">
        <v>758</v>
      </c>
      <c r="B125" s="242"/>
      <c r="C125" s="172"/>
      <c r="D125" s="157" t="s">
        <v>89</v>
      </c>
      <c r="E125" s="192">
        <v>20000</v>
      </c>
      <c r="F125" s="192">
        <f>SUM(F126)</f>
        <v>160000</v>
      </c>
      <c r="G125" s="159"/>
      <c r="H125" s="192">
        <f aca="true" t="shared" si="48" ref="H125:P126">SUM(H126)</f>
        <v>160000</v>
      </c>
      <c r="I125" s="192">
        <f t="shared" si="48"/>
        <v>0</v>
      </c>
      <c r="J125" s="192">
        <f t="shared" si="48"/>
        <v>160000</v>
      </c>
      <c r="K125" s="192">
        <f t="shared" si="48"/>
        <v>-107570</v>
      </c>
      <c r="L125" s="184">
        <f t="shared" si="48"/>
        <v>52430</v>
      </c>
      <c r="M125" s="184">
        <f t="shared" si="48"/>
        <v>0</v>
      </c>
      <c r="N125" s="184"/>
      <c r="O125" s="184"/>
      <c r="P125" s="184">
        <f t="shared" si="48"/>
        <v>52430</v>
      </c>
      <c r="Q125" s="16"/>
      <c r="R125" s="146">
        <f t="shared" si="41"/>
        <v>52430</v>
      </c>
      <c r="T125" s="360">
        <f t="shared" si="31"/>
        <v>52430</v>
      </c>
      <c r="U125" s="360"/>
      <c r="V125" s="360">
        <f>V126</f>
        <v>52430</v>
      </c>
    </row>
    <row r="126" spans="1:22" ht="12.75">
      <c r="A126" s="166"/>
      <c r="B126" s="243">
        <v>75818</v>
      </c>
      <c r="C126" s="166"/>
      <c r="D126" s="163" t="s">
        <v>171</v>
      </c>
      <c r="E126" s="193">
        <v>20000</v>
      </c>
      <c r="F126" s="193">
        <f>SUM(F127)</f>
        <v>160000</v>
      </c>
      <c r="G126" s="159"/>
      <c r="H126" s="193">
        <f t="shared" si="48"/>
        <v>160000</v>
      </c>
      <c r="I126" s="193">
        <f t="shared" si="48"/>
        <v>0</v>
      </c>
      <c r="J126" s="193">
        <f t="shared" si="48"/>
        <v>160000</v>
      </c>
      <c r="K126" s="193">
        <f t="shared" si="48"/>
        <v>-107570</v>
      </c>
      <c r="L126" s="181">
        <f t="shared" si="48"/>
        <v>52430</v>
      </c>
      <c r="M126" s="181">
        <f t="shared" si="48"/>
        <v>0</v>
      </c>
      <c r="N126" s="181"/>
      <c r="O126" s="181"/>
      <c r="P126" s="181">
        <f t="shared" si="48"/>
        <v>52430</v>
      </c>
      <c r="Q126" s="16"/>
      <c r="R126" s="146">
        <f t="shared" si="41"/>
        <v>52430</v>
      </c>
      <c r="T126" s="146">
        <f t="shared" si="31"/>
        <v>52430</v>
      </c>
      <c r="U126" s="146"/>
      <c r="V126" s="146">
        <f>V127</f>
        <v>52430</v>
      </c>
    </row>
    <row r="127" spans="1:22" ht="12.75">
      <c r="A127" s="166"/>
      <c r="B127" s="243"/>
      <c r="C127" s="166">
        <v>4810</v>
      </c>
      <c r="D127" s="163" t="s">
        <v>172</v>
      </c>
      <c r="E127" s="193">
        <v>20000</v>
      </c>
      <c r="F127" s="193">
        <v>160000</v>
      </c>
      <c r="G127" s="159"/>
      <c r="H127" s="193">
        <v>160000</v>
      </c>
      <c r="I127" s="159"/>
      <c r="J127" s="194">
        <f>H127+I127</f>
        <v>160000</v>
      </c>
      <c r="K127" s="16">
        <v>-107570</v>
      </c>
      <c r="L127" s="317">
        <f>J127+K127</f>
        <v>52430</v>
      </c>
      <c r="M127" s="317"/>
      <c r="N127" s="317"/>
      <c r="O127" s="317"/>
      <c r="P127" s="317">
        <f>L127+M127</f>
        <v>52430</v>
      </c>
      <c r="Q127" s="16"/>
      <c r="R127" s="146">
        <f t="shared" si="41"/>
        <v>52430</v>
      </c>
      <c r="T127" s="146">
        <f t="shared" si="31"/>
        <v>52430</v>
      </c>
      <c r="U127" s="146"/>
      <c r="V127" s="146">
        <f>T127+U127</f>
        <v>52430</v>
      </c>
    </row>
    <row r="128" spans="1:22" ht="12.75">
      <c r="A128" s="172">
        <v>801</v>
      </c>
      <c r="B128" s="242"/>
      <c r="C128" s="172"/>
      <c r="D128" s="157" t="s">
        <v>98</v>
      </c>
      <c r="E128" s="192">
        <f aca="true" t="shared" si="49" ref="E128:P128">SUM(E129+E152+E168+E185+E188+E190)</f>
        <v>4178749</v>
      </c>
      <c r="F128" s="192">
        <f t="shared" si="49"/>
        <v>4968679</v>
      </c>
      <c r="G128" s="192">
        <f t="shared" si="49"/>
        <v>27130</v>
      </c>
      <c r="H128" s="192">
        <f t="shared" si="49"/>
        <v>4995809</v>
      </c>
      <c r="I128" s="192">
        <f t="shared" si="49"/>
        <v>0</v>
      </c>
      <c r="J128" s="192">
        <f t="shared" si="49"/>
        <v>4995809</v>
      </c>
      <c r="K128" s="192">
        <f t="shared" si="49"/>
        <v>55500</v>
      </c>
      <c r="L128" s="184">
        <f t="shared" si="49"/>
        <v>5051309</v>
      </c>
      <c r="M128" s="184">
        <f t="shared" si="49"/>
        <v>2186</v>
      </c>
      <c r="N128" s="184"/>
      <c r="O128" s="184"/>
      <c r="P128" s="184">
        <f t="shared" si="49"/>
        <v>5053495</v>
      </c>
      <c r="Q128" s="359">
        <f>Q129+Q152+Q168+Q185+Q188+Q190</f>
        <v>9666</v>
      </c>
      <c r="R128" s="360">
        <f>R129+R152+R168+R185+R188+R190</f>
        <v>5063161</v>
      </c>
      <c r="T128" s="360">
        <f t="shared" si="31"/>
        <v>5063161</v>
      </c>
      <c r="U128" s="360">
        <f>U129+U152+U168+U185+U188+U190</f>
        <v>400</v>
      </c>
      <c r="V128" s="360">
        <f>V129+V152+V168+V185+V188+V190</f>
        <v>5063561</v>
      </c>
    </row>
    <row r="129" spans="1:22" ht="12.75">
      <c r="A129" s="166"/>
      <c r="B129" s="243">
        <v>80101</v>
      </c>
      <c r="C129" s="166"/>
      <c r="D129" s="163" t="s">
        <v>99</v>
      </c>
      <c r="E129" s="193">
        <f aca="true" t="shared" si="50" ref="E129:J129">SUM(E130:E150)</f>
        <v>2393436</v>
      </c>
      <c r="F129" s="193">
        <f t="shared" si="50"/>
        <v>3089615</v>
      </c>
      <c r="G129" s="193">
        <f t="shared" si="50"/>
        <v>-52570</v>
      </c>
      <c r="H129" s="193">
        <f t="shared" si="50"/>
        <v>3037045</v>
      </c>
      <c r="I129" s="193">
        <f t="shared" si="50"/>
        <v>0</v>
      </c>
      <c r="J129" s="193">
        <f t="shared" si="50"/>
        <v>3037045</v>
      </c>
      <c r="K129" s="193">
        <f aca="true" t="shared" si="51" ref="K129:R129">SUM(K130:K151)</f>
        <v>55500</v>
      </c>
      <c r="L129" s="181">
        <f t="shared" si="51"/>
        <v>3092545</v>
      </c>
      <c r="M129" s="181">
        <f t="shared" si="51"/>
        <v>-5314</v>
      </c>
      <c r="N129" s="181"/>
      <c r="O129" s="181"/>
      <c r="P129" s="181">
        <f t="shared" si="51"/>
        <v>3087231</v>
      </c>
      <c r="Q129" s="16">
        <f t="shared" si="51"/>
        <v>546</v>
      </c>
      <c r="R129" s="16">
        <f t="shared" si="51"/>
        <v>3087777</v>
      </c>
      <c r="T129" s="146">
        <f t="shared" si="31"/>
        <v>3087777</v>
      </c>
      <c r="U129" s="146">
        <f>SUM(U130:U151)</f>
        <v>-8870</v>
      </c>
      <c r="V129" s="146">
        <f>SUM(V130:V151)</f>
        <v>3078907</v>
      </c>
    </row>
    <row r="130" spans="1:22" ht="36">
      <c r="A130" s="166"/>
      <c r="B130" s="243"/>
      <c r="C130" s="166">
        <v>2820</v>
      </c>
      <c r="D130" s="163" t="s">
        <v>137</v>
      </c>
      <c r="E130" s="195">
        <v>458166</v>
      </c>
      <c r="F130" s="195">
        <v>460000</v>
      </c>
      <c r="G130" s="159"/>
      <c r="H130" s="194">
        <f>SUM(F130+G130)</f>
        <v>460000</v>
      </c>
      <c r="I130" s="159"/>
      <c r="J130" s="194">
        <f>H130+I130</f>
        <v>460000</v>
      </c>
      <c r="K130" s="16">
        <v>7500</v>
      </c>
      <c r="L130" s="317">
        <f>J130+K130</f>
        <v>467500</v>
      </c>
      <c r="M130" s="317">
        <v>0</v>
      </c>
      <c r="N130" s="317"/>
      <c r="O130" s="317"/>
      <c r="P130" s="317">
        <f>L130+M130</f>
        <v>467500</v>
      </c>
      <c r="Q130" s="16"/>
      <c r="R130" s="146">
        <f>P130+Q130</f>
        <v>467500</v>
      </c>
      <c r="T130" s="146">
        <f t="shared" si="31"/>
        <v>467500</v>
      </c>
      <c r="U130" s="146"/>
      <c r="V130" s="146">
        <f>T130+U130</f>
        <v>467500</v>
      </c>
    </row>
    <row r="131" spans="1:22" ht="12.75">
      <c r="A131" s="166"/>
      <c r="B131" s="243"/>
      <c r="C131" s="166">
        <v>3020</v>
      </c>
      <c r="D131" s="163" t="s">
        <v>153</v>
      </c>
      <c r="E131" s="193">
        <v>105649</v>
      </c>
      <c r="F131" s="203">
        <v>114292</v>
      </c>
      <c r="G131" s="159"/>
      <c r="H131" s="194">
        <f aca="true" t="shared" si="52" ref="H131:H150">SUM(F131+G131)</f>
        <v>114292</v>
      </c>
      <c r="I131" s="159"/>
      <c r="J131" s="194">
        <f aca="true" t="shared" si="53" ref="J131:J150">H131+I131</f>
        <v>114292</v>
      </c>
      <c r="K131" s="16"/>
      <c r="L131" s="317">
        <f aca="true" t="shared" si="54" ref="L131:L150">J131+K131</f>
        <v>114292</v>
      </c>
      <c r="M131" s="317"/>
      <c r="N131" s="317"/>
      <c r="O131" s="317"/>
      <c r="P131" s="317">
        <f aca="true" t="shared" si="55" ref="P131:P151">L131+M131</f>
        <v>114292</v>
      </c>
      <c r="Q131" s="16"/>
      <c r="R131" s="146">
        <f aca="true" t="shared" si="56" ref="R131:R151">P131+Q131</f>
        <v>114292</v>
      </c>
      <c r="T131" s="146">
        <f t="shared" si="31"/>
        <v>114292</v>
      </c>
      <c r="U131" s="146"/>
      <c r="V131" s="146">
        <f aca="true" t="shared" si="57" ref="V131:V151">T131+U131</f>
        <v>114292</v>
      </c>
    </row>
    <row r="132" spans="1:22" ht="12.75">
      <c r="A132" s="166"/>
      <c r="B132" s="243"/>
      <c r="C132" s="166" t="s">
        <v>333</v>
      </c>
      <c r="D132" s="163" t="s">
        <v>335</v>
      </c>
      <c r="E132" s="193"/>
      <c r="F132" s="203"/>
      <c r="G132" s="159"/>
      <c r="H132" s="194"/>
      <c r="I132" s="159"/>
      <c r="J132" s="194"/>
      <c r="K132" s="16"/>
      <c r="L132" s="317"/>
      <c r="M132" s="317">
        <v>2186</v>
      </c>
      <c r="N132" s="317"/>
      <c r="O132" s="317"/>
      <c r="P132" s="317">
        <v>2186</v>
      </c>
      <c r="Q132" s="16">
        <v>-2186</v>
      </c>
      <c r="R132" s="146">
        <f t="shared" si="56"/>
        <v>0</v>
      </c>
      <c r="T132" s="146">
        <f t="shared" si="31"/>
        <v>0</v>
      </c>
      <c r="U132" s="146"/>
      <c r="V132" s="146">
        <f t="shared" si="57"/>
        <v>0</v>
      </c>
    </row>
    <row r="133" spans="1:22" ht="12.75">
      <c r="A133" s="166"/>
      <c r="B133" s="243"/>
      <c r="C133" s="166" t="s">
        <v>371</v>
      </c>
      <c r="D133" s="163" t="s">
        <v>372</v>
      </c>
      <c r="E133" s="193"/>
      <c r="F133" s="203"/>
      <c r="G133" s="159"/>
      <c r="H133" s="194"/>
      <c r="I133" s="159"/>
      <c r="J133" s="194"/>
      <c r="K133" s="16"/>
      <c r="L133" s="317"/>
      <c r="M133" s="317"/>
      <c r="N133" s="317"/>
      <c r="O133" s="317"/>
      <c r="P133" s="317"/>
      <c r="Q133" s="16">
        <v>2732</v>
      </c>
      <c r="R133" s="146">
        <f t="shared" si="56"/>
        <v>2732</v>
      </c>
      <c r="T133" s="146">
        <f t="shared" si="31"/>
        <v>2732</v>
      </c>
      <c r="U133" s="146"/>
      <c r="V133" s="146">
        <f t="shared" si="57"/>
        <v>2732</v>
      </c>
    </row>
    <row r="134" spans="1:22" ht="12.75">
      <c r="A134" s="166"/>
      <c r="B134" s="243"/>
      <c r="C134" s="166">
        <v>4010</v>
      </c>
      <c r="D134" s="163" t="s">
        <v>147</v>
      </c>
      <c r="E134" s="193">
        <v>1126688</v>
      </c>
      <c r="F134" s="203">
        <v>1199191</v>
      </c>
      <c r="G134" s="159"/>
      <c r="H134" s="194">
        <f t="shared" si="52"/>
        <v>1199191</v>
      </c>
      <c r="I134" s="159"/>
      <c r="J134" s="194">
        <f t="shared" si="53"/>
        <v>1199191</v>
      </c>
      <c r="K134" s="16"/>
      <c r="L134" s="317">
        <f t="shared" si="54"/>
        <v>1199191</v>
      </c>
      <c r="M134" s="317"/>
      <c r="N134" s="317"/>
      <c r="O134" s="317"/>
      <c r="P134" s="317">
        <f t="shared" si="55"/>
        <v>1199191</v>
      </c>
      <c r="Q134" s="16"/>
      <c r="R134" s="146">
        <f t="shared" si="56"/>
        <v>1199191</v>
      </c>
      <c r="T134" s="146">
        <f t="shared" si="31"/>
        <v>1199191</v>
      </c>
      <c r="U134" s="146">
        <v>-1360</v>
      </c>
      <c r="V134" s="146">
        <f t="shared" si="57"/>
        <v>1197831</v>
      </c>
    </row>
    <row r="135" spans="1:22" ht="12.75">
      <c r="A135" s="166"/>
      <c r="B135" s="243"/>
      <c r="C135" s="166">
        <v>4040</v>
      </c>
      <c r="D135" s="163" t="s">
        <v>148</v>
      </c>
      <c r="E135" s="193">
        <v>88117</v>
      </c>
      <c r="F135" s="203">
        <v>95769</v>
      </c>
      <c r="G135" s="159"/>
      <c r="H135" s="194">
        <f t="shared" si="52"/>
        <v>95769</v>
      </c>
      <c r="I135" s="159"/>
      <c r="J135" s="194">
        <f t="shared" si="53"/>
        <v>95769</v>
      </c>
      <c r="K135" s="16"/>
      <c r="L135" s="317">
        <f t="shared" si="54"/>
        <v>95769</v>
      </c>
      <c r="M135" s="317">
        <v>200</v>
      </c>
      <c r="N135" s="317"/>
      <c r="O135" s="317"/>
      <c r="P135" s="317">
        <f t="shared" si="55"/>
        <v>95969</v>
      </c>
      <c r="Q135" s="16"/>
      <c r="R135" s="146">
        <f t="shared" si="56"/>
        <v>95969</v>
      </c>
      <c r="T135" s="146">
        <f t="shared" si="31"/>
        <v>95969</v>
      </c>
      <c r="U135" s="146">
        <v>7610</v>
      </c>
      <c r="V135" s="146">
        <f t="shared" si="57"/>
        <v>103579</v>
      </c>
    </row>
    <row r="136" spans="1:22" ht="12.75">
      <c r="A136" s="166"/>
      <c r="B136" s="243"/>
      <c r="C136" s="166">
        <v>4110</v>
      </c>
      <c r="D136" s="163" t="s">
        <v>142</v>
      </c>
      <c r="E136" s="193">
        <v>236120</v>
      </c>
      <c r="F136" s="203">
        <v>252245</v>
      </c>
      <c r="G136" s="159"/>
      <c r="H136" s="194">
        <f t="shared" si="52"/>
        <v>252245</v>
      </c>
      <c r="I136" s="159"/>
      <c r="J136" s="194">
        <f t="shared" si="53"/>
        <v>252245</v>
      </c>
      <c r="K136" s="16"/>
      <c r="L136" s="317">
        <f t="shared" si="54"/>
        <v>252245</v>
      </c>
      <c r="M136" s="317"/>
      <c r="N136" s="317"/>
      <c r="O136" s="317"/>
      <c r="P136" s="317">
        <f t="shared" si="55"/>
        <v>252245</v>
      </c>
      <c r="Q136" s="16"/>
      <c r="R136" s="146">
        <f t="shared" si="56"/>
        <v>252245</v>
      </c>
      <c r="T136" s="146">
        <f t="shared" si="31"/>
        <v>252245</v>
      </c>
      <c r="U136" s="146"/>
      <c r="V136" s="146">
        <f t="shared" si="57"/>
        <v>252245</v>
      </c>
    </row>
    <row r="137" spans="1:22" ht="12.75">
      <c r="A137" s="166"/>
      <c r="B137" s="243"/>
      <c r="C137" s="166">
        <v>4120</v>
      </c>
      <c r="D137" s="163" t="s">
        <v>143</v>
      </c>
      <c r="E137" s="193">
        <v>32150</v>
      </c>
      <c r="F137" s="203">
        <v>34353</v>
      </c>
      <c r="G137" s="159"/>
      <c r="H137" s="194">
        <f t="shared" si="52"/>
        <v>34353</v>
      </c>
      <c r="I137" s="159"/>
      <c r="J137" s="194">
        <f t="shared" si="53"/>
        <v>34353</v>
      </c>
      <c r="K137" s="16"/>
      <c r="L137" s="317">
        <f t="shared" si="54"/>
        <v>34353</v>
      </c>
      <c r="M137" s="317"/>
      <c r="N137" s="317"/>
      <c r="O137" s="317"/>
      <c r="P137" s="317">
        <f t="shared" si="55"/>
        <v>34353</v>
      </c>
      <c r="Q137" s="16"/>
      <c r="R137" s="146">
        <f t="shared" si="56"/>
        <v>34353</v>
      </c>
      <c r="T137" s="146">
        <f t="shared" si="31"/>
        <v>34353</v>
      </c>
      <c r="U137" s="146"/>
      <c r="V137" s="146">
        <f t="shared" si="57"/>
        <v>34353</v>
      </c>
    </row>
    <row r="138" spans="1:22" ht="12.75">
      <c r="A138" s="166"/>
      <c r="B138" s="243"/>
      <c r="C138" s="166" t="s">
        <v>173</v>
      </c>
      <c r="D138" s="163" t="s">
        <v>174</v>
      </c>
      <c r="E138" s="193">
        <v>9700</v>
      </c>
      <c r="F138" s="203">
        <v>10000</v>
      </c>
      <c r="G138" s="159"/>
      <c r="H138" s="194">
        <f t="shared" si="52"/>
        <v>10000</v>
      </c>
      <c r="I138" s="159"/>
      <c r="J138" s="194">
        <f t="shared" si="53"/>
        <v>10000</v>
      </c>
      <c r="K138" s="16"/>
      <c r="L138" s="317">
        <f t="shared" si="54"/>
        <v>10000</v>
      </c>
      <c r="M138" s="317"/>
      <c r="N138" s="317"/>
      <c r="O138" s="317"/>
      <c r="P138" s="317">
        <f t="shared" si="55"/>
        <v>10000</v>
      </c>
      <c r="Q138" s="16"/>
      <c r="R138" s="146">
        <f t="shared" si="56"/>
        <v>10000</v>
      </c>
      <c r="T138" s="146">
        <f t="shared" si="31"/>
        <v>10000</v>
      </c>
      <c r="U138" s="146"/>
      <c r="V138" s="146">
        <f t="shared" si="57"/>
        <v>10000</v>
      </c>
    </row>
    <row r="139" spans="1:22" ht="24">
      <c r="A139" s="166"/>
      <c r="B139" s="243"/>
      <c r="C139" s="166">
        <v>4140</v>
      </c>
      <c r="D139" s="163" t="s">
        <v>175</v>
      </c>
      <c r="E139" s="193">
        <v>6632</v>
      </c>
      <c r="F139" s="203">
        <v>7011</v>
      </c>
      <c r="G139" s="159"/>
      <c r="H139" s="194">
        <f t="shared" si="52"/>
        <v>7011</v>
      </c>
      <c r="I139" s="159"/>
      <c r="J139" s="194">
        <f t="shared" si="53"/>
        <v>7011</v>
      </c>
      <c r="K139" s="16"/>
      <c r="L139" s="317">
        <f t="shared" si="54"/>
        <v>7011</v>
      </c>
      <c r="M139" s="317"/>
      <c r="N139" s="317"/>
      <c r="O139" s="317"/>
      <c r="P139" s="317">
        <f t="shared" si="55"/>
        <v>7011</v>
      </c>
      <c r="Q139" s="16">
        <v>-3545</v>
      </c>
      <c r="R139" s="146">
        <f t="shared" si="56"/>
        <v>3466</v>
      </c>
      <c r="T139" s="146">
        <f t="shared" si="31"/>
        <v>3466</v>
      </c>
      <c r="U139" s="146">
        <v>-2120</v>
      </c>
      <c r="V139" s="146">
        <f t="shared" si="57"/>
        <v>1346</v>
      </c>
    </row>
    <row r="140" spans="1:22" ht="12.75">
      <c r="A140" s="166"/>
      <c r="B140" s="243"/>
      <c r="C140" s="166">
        <v>4210</v>
      </c>
      <c r="D140" s="163" t="s">
        <v>132</v>
      </c>
      <c r="E140" s="193">
        <v>32947</v>
      </c>
      <c r="F140" s="203">
        <v>28476</v>
      </c>
      <c r="G140" s="159">
        <v>30000</v>
      </c>
      <c r="H140" s="194">
        <f t="shared" si="52"/>
        <v>58476</v>
      </c>
      <c r="I140" s="159"/>
      <c r="J140" s="194">
        <f t="shared" si="53"/>
        <v>58476</v>
      </c>
      <c r="K140" s="16">
        <v>8000</v>
      </c>
      <c r="L140" s="317">
        <f t="shared" si="54"/>
        <v>66476</v>
      </c>
      <c r="M140" s="317">
        <v>23350</v>
      </c>
      <c r="N140" s="317"/>
      <c r="O140" s="317"/>
      <c r="P140" s="317">
        <f t="shared" si="55"/>
        <v>89826</v>
      </c>
      <c r="Q140" s="16">
        <v>3500</v>
      </c>
      <c r="R140" s="146">
        <f t="shared" si="56"/>
        <v>93326</v>
      </c>
      <c r="T140" s="146">
        <f t="shared" si="31"/>
        <v>93326</v>
      </c>
      <c r="U140" s="146"/>
      <c r="V140" s="146">
        <f t="shared" si="57"/>
        <v>93326</v>
      </c>
    </row>
    <row r="141" spans="1:22" ht="12.75">
      <c r="A141" s="166"/>
      <c r="B141" s="243"/>
      <c r="C141" s="166">
        <v>4240</v>
      </c>
      <c r="D141" s="167" t="s">
        <v>176</v>
      </c>
      <c r="E141" s="198">
        <v>7314</v>
      </c>
      <c r="F141" s="204">
        <v>7534</v>
      </c>
      <c r="G141" s="159"/>
      <c r="H141" s="194">
        <f t="shared" si="52"/>
        <v>7534</v>
      </c>
      <c r="I141" s="159"/>
      <c r="J141" s="194">
        <f t="shared" si="53"/>
        <v>7534</v>
      </c>
      <c r="K141" s="16"/>
      <c r="L141" s="317">
        <f t="shared" si="54"/>
        <v>7534</v>
      </c>
      <c r="M141" s="317">
        <v>2000</v>
      </c>
      <c r="N141" s="317"/>
      <c r="O141" s="317"/>
      <c r="P141" s="317">
        <f t="shared" si="55"/>
        <v>9534</v>
      </c>
      <c r="Q141" s="16"/>
      <c r="R141" s="146">
        <f t="shared" si="56"/>
        <v>9534</v>
      </c>
      <c r="T141" s="146">
        <f t="shared" si="31"/>
        <v>9534</v>
      </c>
      <c r="U141" s="146"/>
      <c r="V141" s="146">
        <f t="shared" si="57"/>
        <v>9534</v>
      </c>
    </row>
    <row r="142" spans="1:22" ht="12.75">
      <c r="A142" s="166"/>
      <c r="B142" s="243"/>
      <c r="C142" s="166">
        <v>4260</v>
      </c>
      <c r="D142" s="163" t="s">
        <v>154</v>
      </c>
      <c r="E142" s="193">
        <v>75717</v>
      </c>
      <c r="F142" s="203">
        <v>77988</v>
      </c>
      <c r="G142" s="159"/>
      <c r="H142" s="194">
        <f t="shared" si="52"/>
        <v>77988</v>
      </c>
      <c r="I142" s="159"/>
      <c r="J142" s="194">
        <f t="shared" si="53"/>
        <v>77988</v>
      </c>
      <c r="K142" s="16"/>
      <c r="L142" s="317">
        <f t="shared" si="54"/>
        <v>77988</v>
      </c>
      <c r="M142" s="317"/>
      <c r="N142" s="317"/>
      <c r="O142" s="317"/>
      <c r="P142" s="317">
        <f t="shared" si="55"/>
        <v>77988</v>
      </c>
      <c r="Q142" s="16">
        <v>-3000</v>
      </c>
      <c r="R142" s="146">
        <f t="shared" si="56"/>
        <v>74988</v>
      </c>
      <c r="T142" s="146">
        <f t="shared" si="31"/>
        <v>74988</v>
      </c>
      <c r="U142" s="146">
        <v>-2000</v>
      </c>
      <c r="V142" s="146">
        <f t="shared" si="57"/>
        <v>72988</v>
      </c>
    </row>
    <row r="143" spans="1:22" ht="12.75">
      <c r="A143" s="166"/>
      <c r="B143" s="243"/>
      <c r="C143" s="166">
        <v>4270</v>
      </c>
      <c r="D143" s="163" t="s">
        <v>133</v>
      </c>
      <c r="E143" s="193">
        <v>105131</v>
      </c>
      <c r="F143" s="203">
        <v>690103</v>
      </c>
      <c r="G143" s="159">
        <v>-114570</v>
      </c>
      <c r="H143" s="194">
        <f t="shared" si="52"/>
        <v>575533</v>
      </c>
      <c r="I143" s="159"/>
      <c r="J143" s="194">
        <f t="shared" si="53"/>
        <v>575533</v>
      </c>
      <c r="K143" s="16">
        <v>-50000</v>
      </c>
      <c r="L143" s="317">
        <f t="shared" si="54"/>
        <v>525533</v>
      </c>
      <c r="M143" s="317">
        <v>-33600</v>
      </c>
      <c r="N143" s="317"/>
      <c r="O143" s="317"/>
      <c r="P143" s="317">
        <f t="shared" si="55"/>
        <v>491933</v>
      </c>
      <c r="Q143" s="16">
        <v>-40000</v>
      </c>
      <c r="R143" s="146">
        <f t="shared" si="56"/>
        <v>451933</v>
      </c>
      <c r="T143" s="146">
        <f aca="true" t="shared" si="58" ref="T143:T206">R143+S143</f>
        <v>451933</v>
      </c>
      <c r="U143" s="146">
        <v>-15400</v>
      </c>
      <c r="V143" s="146">
        <f t="shared" si="57"/>
        <v>436533</v>
      </c>
    </row>
    <row r="144" spans="1:22" ht="24">
      <c r="A144" s="166"/>
      <c r="B144" s="243"/>
      <c r="C144" s="166" t="s">
        <v>271</v>
      </c>
      <c r="D144" s="163" t="s">
        <v>272</v>
      </c>
      <c r="E144" s="193"/>
      <c r="F144" s="203"/>
      <c r="G144" s="159">
        <v>32000</v>
      </c>
      <c r="H144" s="194">
        <f t="shared" si="52"/>
        <v>32000</v>
      </c>
      <c r="I144" s="159"/>
      <c r="J144" s="194">
        <f t="shared" si="53"/>
        <v>32000</v>
      </c>
      <c r="K144" s="16"/>
      <c r="L144" s="317">
        <f t="shared" si="54"/>
        <v>32000</v>
      </c>
      <c r="M144" s="317"/>
      <c r="N144" s="317"/>
      <c r="O144" s="317"/>
      <c r="P144" s="317">
        <f t="shared" si="55"/>
        <v>32000</v>
      </c>
      <c r="Q144" s="16"/>
      <c r="R144" s="146">
        <f t="shared" si="56"/>
        <v>32000</v>
      </c>
      <c r="T144" s="146">
        <f t="shared" si="58"/>
        <v>32000</v>
      </c>
      <c r="U144" s="146"/>
      <c r="V144" s="146">
        <f t="shared" si="57"/>
        <v>32000</v>
      </c>
    </row>
    <row r="145" spans="1:22" ht="12.75">
      <c r="A145" s="166"/>
      <c r="B145" s="243"/>
      <c r="C145" s="166">
        <v>4280</v>
      </c>
      <c r="D145" s="163" t="s">
        <v>177</v>
      </c>
      <c r="E145" s="193">
        <v>2840</v>
      </c>
      <c r="F145" s="203">
        <v>2924</v>
      </c>
      <c r="G145" s="159"/>
      <c r="H145" s="194">
        <f t="shared" si="52"/>
        <v>2924</v>
      </c>
      <c r="I145" s="159"/>
      <c r="J145" s="194">
        <f t="shared" si="53"/>
        <v>2924</v>
      </c>
      <c r="K145" s="16"/>
      <c r="L145" s="317">
        <f t="shared" si="54"/>
        <v>2924</v>
      </c>
      <c r="M145" s="317">
        <v>400</v>
      </c>
      <c r="N145" s="317"/>
      <c r="O145" s="317"/>
      <c r="P145" s="317">
        <f t="shared" si="55"/>
        <v>3324</v>
      </c>
      <c r="Q145" s="16"/>
      <c r="R145" s="146">
        <f t="shared" si="56"/>
        <v>3324</v>
      </c>
      <c r="T145" s="146">
        <f t="shared" si="58"/>
        <v>3324</v>
      </c>
      <c r="U145" s="146"/>
      <c r="V145" s="146">
        <f t="shared" si="57"/>
        <v>3324</v>
      </c>
    </row>
    <row r="146" spans="1:22" ht="12.75">
      <c r="A146" s="166"/>
      <c r="B146" s="243"/>
      <c r="C146" s="166">
        <v>4300</v>
      </c>
      <c r="D146" s="163" t="s">
        <v>127</v>
      </c>
      <c r="E146" s="193">
        <v>28951</v>
      </c>
      <c r="F146" s="203">
        <v>29810</v>
      </c>
      <c r="G146" s="159"/>
      <c r="H146" s="194">
        <f t="shared" si="52"/>
        <v>29810</v>
      </c>
      <c r="I146" s="159">
        <v>-2990</v>
      </c>
      <c r="J146" s="194">
        <f t="shared" si="53"/>
        <v>26820</v>
      </c>
      <c r="K146" s="16"/>
      <c r="L146" s="317">
        <f t="shared" si="54"/>
        <v>26820</v>
      </c>
      <c r="M146" s="317"/>
      <c r="N146" s="317"/>
      <c r="O146" s="317"/>
      <c r="P146" s="317">
        <f t="shared" si="55"/>
        <v>26820</v>
      </c>
      <c r="Q146" s="16">
        <v>3045</v>
      </c>
      <c r="R146" s="146">
        <f t="shared" si="56"/>
        <v>29865</v>
      </c>
      <c r="T146" s="146">
        <f t="shared" si="58"/>
        <v>29865</v>
      </c>
      <c r="U146" s="146">
        <v>4400</v>
      </c>
      <c r="V146" s="146">
        <f t="shared" si="57"/>
        <v>34265</v>
      </c>
    </row>
    <row r="147" spans="1:22" ht="12.75">
      <c r="A147" s="166"/>
      <c r="B147" s="243"/>
      <c r="C147" s="166" t="s">
        <v>311</v>
      </c>
      <c r="D147" s="163" t="s">
        <v>363</v>
      </c>
      <c r="E147" s="193"/>
      <c r="F147" s="203"/>
      <c r="G147" s="159"/>
      <c r="H147" s="194"/>
      <c r="I147" s="159">
        <v>2990</v>
      </c>
      <c r="J147" s="194">
        <f t="shared" si="53"/>
        <v>2990</v>
      </c>
      <c r="K147" s="16"/>
      <c r="L147" s="317">
        <f t="shared" si="54"/>
        <v>2990</v>
      </c>
      <c r="M147" s="317"/>
      <c r="N147" s="317"/>
      <c r="O147" s="317"/>
      <c r="P147" s="317">
        <f t="shared" si="55"/>
        <v>2990</v>
      </c>
      <c r="Q147" s="16"/>
      <c r="R147" s="146">
        <f t="shared" si="56"/>
        <v>2990</v>
      </c>
      <c r="T147" s="146">
        <f t="shared" si="58"/>
        <v>2990</v>
      </c>
      <c r="U147" s="146"/>
      <c r="V147" s="146">
        <f t="shared" si="57"/>
        <v>2990</v>
      </c>
    </row>
    <row r="148" spans="1:22" ht="12.75">
      <c r="A148" s="166"/>
      <c r="B148" s="243"/>
      <c r="C148" s="166">
        <v>4410</v>
      </c>
      <c r="D148" s="163" t="s">
        <v>149</v>
      </c>
      <c r="E148" s="193">
        <v>3625</v>
      </c>
      <c r="F148" s="203">
        <v>3734</v>
      </c>
      <c r="G148" s="159"/>
      <c r="H148" s="194">
        <f t="shared" si="52"/>
        <v>3734</v>
      </c>
      <c r="I148" s="159"/>
      <c r="J148" s="194">
        <f t="shared" si="53"/>
        <v>3734</v>
      </c>
      <c r="K148" s="16"/>
      <c r="L148" s="317">
        <f t="shared" si="54"/>
        <v>3734</v>
      </c>
      <c r="M148" s="317"/>
      <c r="N148" s="317"/>
      <c r="O148" s="317"/>
      <c r="P148" s="317">
        <f t="shared" si="55"/>
        <v>3734</v>
      </c>
      <c r="Q148" s="16"/>
      <c r="R148" s="146">
        <f t="shared" si="56"/>
        <v>3734</v>
      </c>
      <c r="T148" s="146">
        <f t="shared" si="58"/>
        <v>3734</v>
      </c>
      <c r="U148" s="146"/>
      <c r="V148" s="146">
        <f t="shared" si="57"/>
        <v>3734</v>
      </c>
    </row>
    <row r="149" spans="1:22" ht="12.75">
      <c r="A149" s="166"/>
      <c r="B149" s="243"/>
      <c r="C149" s="166">
        <v>4430</v>
      </c>
      <c r="D149" s="163" t="s">
        <v>144</v>
      </c>
      <c r="E149" s="193">
        <v>3246</v>
      </c>
      <c r="F149" s="203">
        <v>3343</v>
      </c>
      <c r="G149" s="159"/>
      <c r="H149" s="194">
        <f t="shared" si="52"/>
        <v>3343</v>
      </c>
      <c r="I149" s="159"/>
      <c r="J149" s="194">
        <f t="shared" si="53"/>
        <v>3343</v>
      </c>
      <c r="K149" s="16"/>
      <c r="L149" s="317">
        <f t="shared" si="54"/>
        <v>3343</v>
      </c>
      <c r="M149" s="317">
        <v>150</v>
      </c>
      <c r="N149" s="317"/>
      <c r="O149" s="317"/>
      <c r="P149" s="317">
        <f t="shared" si="55"/>
        <v>3493</v>
      </c>
      <c r="Q149" s="16"/>
      <c r="R149" s="146">
        <f t="shared" si="56"/>
        <v>3493</v>
      </c>
      <c r="T149" s="146">
        <f t="shared" si="58"/>
        <v>3493</v>
      </c>
      <c r="U149" s="146"/>
      <c r="V149" s="146">
        <f t="shared" si="57"/>
        <v>3493</v>
      </c>
    </row>
    <row r="150" spans="1:22" ht="12.75">
      <c r="A150" s="166"/>
      <c r="B150" s="243"/>
      <c r="C150" s="166">
        <v>4440</v>
      </c>
      <c r="D150" s="167" t="s">
        <v>150</v>
      </c>
      <c r="E150" s="198">
        <v>70443</v>
      </c>
      <c r="F150" s="205">
        <v>72842</v>
      </c>
      <c r="G150" s="159"/>
      <c r="H150" s="194">
        <f t="shared" si="52"/>
        <v>72842</v>
      </c>
      <c r="I150" s="159"/>
      <c r="J150" s="194">
        <f t="shared" si="53"/>
        <v>72842</v>
      </c>
      <c r="K150" s="16"/>
      <c r="L150" s="317">
        <f t="shared" si="54"/>
        <v>72842</v>
      </c>
      <c r="M150" s="317"/>
      <c r="N150" s="317"/>
      <c r="O150" s="317"/>
      <c r="P150" s="317">
        <f t="shared" si="55"/>
        <v>72842</v>
      </c>
      <c r="Q150" s="16"/>
      <c r="R150" s="146">
        <f t="shared" si="56"/>
        <v>72842</v>
      </c>
      <c r="T150" s="146">
        <f t="shared" si="58"/>
        <v>72842</v>
      </c>
      <c r="U150" s="146"/>
      <c r="V150" s="146">
        <f t="shared" si="57"/>
        <v>72842</v>
      </c>
    </row>
    <row r="151" spans="1:22" ht="12.75">
      <c r="A151" s="166"/>
      <c r="B151" s="243"/>
      <c r="C151" s="166" t="s">
        <v>178</v>
      </c>
      <c r="D151" s="167" t="s">
        <v>348</v>
      </c>
      <c r="E151" s="198"/>
      <c r="F151" s="205"/>
      <c r="G151" s="159"/>
      <c r="H151" s="194"/>
      <c r="I151" s="159"/>
      <c r="J151" s="194"/>
      <c r="K151" s="16">
        <v>90000</v>
      </c>
      <c r="L151" s="317">
        <v>90000</v>
      </c>
      <c r="M151" s="317"/>
      <c r="N151" s="317"/>
      <c r="O151" s="317"/>
      <c r="P151" s="317">
        <f t="shared" si="55"/>
        <v>90000</v>
      </c>
      <c r="Q151" s="16">
        <v>40000</v>
      </c>
      <c r="R151" s="146">
        <f t="shared" si="56"/>
        <v>130000</v>
      </c>
      <c r="T151" s="146">
        <f t="shared" si="58"/>
        <v>130000</v>
      </c>
      <c r="U151" s="146"/>
      <c r="V151" s="146">
        <f t="shared" si="57"/>
        <v>130000</v>
      </c>
    </row>
    <row r="152" spans="1:22" ht="12.75">
      <c r="A152" s="166"/>
      <c r="B152" s="243" t="s">
        <v>179</v>
      </c>
      <c r="C152" s="166"/>
      <c r="D152" s="163" t="s">
        <v>101</v>
      </c>
      <c r="E152" s="193">
        <f aca="true" t="shared" si="59" ref="E152:P152">SUM(E153:E167)</f>
        <v>615347</v>
      </c>
      <c r="F152" s="193">
        <f t="shared" si="59"/>
        <v>619918</v>
      </c>
      <c r="G152" s="193">
        <f t="shared" si="59"/>
        <v>0</v>
      </c>
      <c r="H152" s="193">
        <f t="shared" si="59"/>
        <v>619918</v>
      </c>
      <c r="I152" s="193">
        <f t="shared" si="59"/>
        <v>0</v>
      </c>
      <c r="J152" s="193">
        <f t="shared" si="59"/>
        <v>619918</v>
      </c>
      <c r="K152" s="193">
        <f t="shared" si="59"/>
        <v>0</v>
      </c>
      <c r="L152" s="181">
        <f t="shared" si="59"/>
        <v>619918</v>
      </c>
      <c r="M152" s="181">
        <f t="shared" si="59"/>
        <v>0</v>
      </c>
      <c r="N152" s="181"/>
      <c r="O152" s="181"/>
      <c r="P152" s="181">
        <f t="shared" si="59"/>
        <v>619918</v>
      </c>
      <c r="Q152" s="16"/>
      <c r="R152" s="146">
        <f>SUM(R153:R167)</f>
        <v>619918</v>
      </c>
      <c r="T152" s="146">
        <f t="shared" si="58"/>
        <v>619918</v>
      </c>
      <c r="U152" s="146">
        <f>SUM(U153:U167)</f>
        <v>0</v>
      </c>
      <c r="V152" s="146">
        <f>SUM(V153:V167)</f>
        <v>619918</v>
      </c>
    </row>
    <row r="153" spans="1:22" ht="12.75">
      <c r="A153" s="166"/>
      <c r="B153" s="243"/>
      <c r="C153" s="166">
        <v>3020</v>
      </c>
      <c r="D153" s="163" t="s">
        <v>153</v>
      </c>
      <c r="E153" s="193">
        <v>31520</v>
      </c>
      <c r="F153" s="193">
        <v>32342</v>
      </c>
      <c r="G153" s="193">
        <v>0</v>
      </c>
      <c r="H153" s="194">
        <f>SUM(F153+G153)</f>
        <v>32342</v>
      </c>
      <c r="I153" s="159"/>
      <c r="J153" s="194">
        <f>H153+I153</f>
        <v>32342</v>
      </c>
      <c r="K153" s="16"/>
      <c r="L153" s="317">
        <f>J153+K153</f>
        <v>32342</v>
      </c>
      <c r="M153" s="317"/>
      <c r="N153" s="317"/>
      <c r="O153" s="317"/>
      <c r="P153" s="317">
        <f>L153+M153</f>
        <v>32342</v>
      </c>
      <c r="Q153" s="16"/>
      <c r="R153" s="146">
        <f>P153+Q153</f>
        <v>32342</v>
      </c>
      <c r="T153" s="146">
        <f t="shared" si="58"/>
        <v>32342</v>
      </c>
      <c r="U153" s="146"/>
      <c r="V153" s="146">
        <f>T153+U153</f>
        <v>32342</v>
      </c>
    </row>
    <row r="154" spans="1:22" ht="12.75">
      <c r="A154" s="166"/>
      <c r="B154" s="243"/>
      <c r="C154" s="166">
        <v>4010</v>
      </c>
      <c r="D154" s="163" t="s">
        <v>147</v>
      </c>
      <c r="E154" s="193">
        <v>338314</v>
      </c>
      <c r="F154" s="193">
        <v>337780</v>
      </c>
      <c r="G154" s="159">
        <v>0</v>
      </c>
      <c r="H154" s="194">
        <f aca="true" t="shared" si="60" ref="H154:H167">SUM(F154+G154)</f>
        <v>337780</v>
      </c>
      <c r="I154" s="159"/>
      <c r="J154" s="194">
        <f aca="true" t="shared" si="61" ref="J154:J167">H154+I154</f>
        <v>337780</v>
      </c>
      <c r="K154" s="16"/>
      <c r="L154" s="317">
        <f aca="true" t="shared" si="62" ref="L154:L167">J154+K154</f>
        <v>337780</v>
      </c>
      <c r="M154" s="317"/>
      <c r="N154" s="317"/>
      <c r="O154" s="317"/>
      <c r="P154" s="317">
        <f aca="true" t="shared" si="63" ref="P154:P167">L154+M154</f>
        <v>337780</v>
      </c>
      <c r="Q154" s="16"/>
      <c r="R154" s="146">
        <f aca="true" t="shared" si="64" ref="R154:R167">P154+Q154</f>
        <v>337780</v>
      </c>
      <c r="T154" s="146">
        <f t="shared" si="58"/>
        <v>337780</v>
      </c>
      <c r="U154" s="146"/>
      <c r="V154" s="146">
        <f aca="true" t="shared" si="65" ref="V154:V167">T154+U154</f>
        <v>337780</v>
      </c>
    </row>
    <row r="155" spans="1:22" ht="12.75">
      <c r="A155" s="166"/>
      <c r="B155" s="243"/>
      <c r="C155" s="166">
        <v>4040</v>
      </c>
      <c r="D155" s="163" t="s">
        <v>148</v>
      </c>
      <c r="E155" s="193">
        <v>26098</v>
      </c>
      <c r="F155" s="193">
        <v>28756</v>
      </c>
      <c r="G155" s="159">
        <v>0</v>
      </c>
      <c r="H155" s="194">
        <f t="shared" si="60"/>
        <v>28756</v>
      </c>
      <c r="I155" s="159"/>
      <c r="J155" s="194">
        <f t="shared" si="61"/>
        <v>28756</v>
      </c>
      <c r="K155" s="16"/>
      <c r="L155" s="317">
        <f t="shared" si="62"/>
        <v>28756</v>
      </c>
      <c r="M155" s="317"/>
      <c r="N155" s="317"/>
      <c r="O155" s="317"/>
      <c r="P155" s="317">
        <f t="shared" si="63"/>
        <v>28756</v>
      </c>
      <c r="Q155" s="16"/>
      <c r="R155" s="146">
        <f t="shared" si="64"/>
        <v>28756</v>
      </c>
      <c r="T155" s="146">
        <f t="shared" si="58"/>
        <v>28756</v>
      </c>
      <c r="U155" s="146">
        <v>-1110</v>
      </c>
      <c r="V155" s="146">
        <f t="shared" si="65"/>
        <v>27646</v>
      </c>
    </row>
    <row r="156" spans="1:22" ht="12.75">
      <c r="A156" s="166"/>
      <c r="B156" s="243"/>
      <c r="C156" s="166">
        <v>4110</v>
      </c>
      <c r="D156" s="163" t="s">
        <v>142</v>
      </c>
      <c r="E156" s="193">
        <v>70994</v>
      </c>
      <c r="F156" s="193">
        <v>71354</v>
      </c>
      <c r="G156" s="159">
        <v>0</v>
      </c>
      <c r="H156" s="194">
        <f t="shared" si="60"/>
        <v>71354</v>
      </c>
      <c r="I156" s="159"/>
      <c r="J156" s="194">
        <f t="shared" si="61"/>
        <v>71354</v>
      </c>
      <c r="K156" s="16"/>
      <c r="L156" s="317">
        <f t="shared" si="62"/>
        <v>71354</v>
      </c>
      <c r="M156" s="317"/>
      <c r="N156" s="317"/>
      <c r="O156" s="317"/>
      <c r="P156" s="317">
        <f t="shared" si="63"/>
        <v>71354</v>
      </c>
      <c r="Q156" s="16"/>
      <c r="R156" s="146">
        <f t="shared" si="64"/>
        <v>71354</v>
      </c>
      <c r="T156" s="146">
        <f t="shared" si="58"/>
        <v>71354</v>
      </c>
      <c r="U156" s="146"/>
      <c r="V156" s="146">
        <f t="shared" si="65"/>
        <v>71354</v>
      </c>
    </row>
    <row r="157" spans="1:22" ht="12.75">
      <c r="A157" s="166"/>
      <c r="B157" s="243"/>
      <c r="C157" s="166">
        <v>4120</v>
      </c>
      <c r="D157" s="163" t="s">
        <v>143</v>
      </c>
      <c r="E157" s="193">
        <v>9668</v>
      </c>
      <c r="F157" s="193">
        <v>9717</v>
      </c>
      <c r="G157" s="159">
        <v>0</v>
      </c>
      <c r="H157" s="194">
        <f t="shared" si="60"/>
        <v>9717</v>
      </c>
      <c r="I157" s="159"/>
      <c r="J157" s="194">
        <f t="shared" si="61"/>
        <v>9717</v>
      </c>
      <c r="K157" s="16"/>
      <c r="L157" s="317">
        <f t="shared" si="62"/>
        <v>9717</v>
      </c>
      <c r="M157" s="317"/>
      <c r="N157" s="317"/>
      <c r="O157" s="317"/>
      <c r="P157" s="317">
        <f t="shared" si="63"/>
        <v>9717</v>
      </c>
      <c r="Q157" s="16"/>
      <c r="R157" s="146">
        <f t="shared" si="64"/>
        <v>9717</v>
      </c>
      <c r="T157" s="146">
        <f t="shared" si="58"/>
        <v>9717</v>
      </c>
      <c r="U157" s="146"/>
      <c r="V157" s="146">
        <f t="shared" si="65"/>
        <v>9717</v>
      </c>
    </row>
    <row r="158" spans="1:22" ht="12.75">
      <c r="A158" s="166"/>
      <c r="B158" s="243"/>
      <c r="C158" s="166" t="s">
        <v>173</v>
      </c>
      <c r="D158" s="163" t="s">
        <v>174</v>
      </c>
      <c r="E158" s="193">
        <v>8700</v>
      </c>
      <c r="F158" s="193">
        <v>9000</v>
      </c>
      <c r="G158" s="159">
        <v>0</v>
      </c>
      <c r="H158" s="194">
        <f t="shared" si="60"/>
        <v>9000</v>
      </c>
      <c r="I158" s="159"/>
      <c r="J158" s="194">
        <f t="shared" si="61"/>
        <v>9000</v>
      </c>
      <c r="K158" s="16"/>
      <c r="L158" s="317">
        <f t="shared" si="62"/>
        <v>9000</v>
      </c>
      <c r="M158" s="317"/>
      <c r="N158" s="317"/>
      <c r="O158" s="317"/>
      <c r="P158" s="317">
        <f t="shared" si="63"/>
        <v>9000</v>
      </c>
      <c r="Q158" s="16"/>
      <c r="R158" s="146">
        <f t="shared" si="64"/>
        <v>9000</v>
      </c>
      <c r="T158" s="146">
        <f t="shared" si="58"/>
        <v>9000</v>
      </c>
      <c r="U158" s="146"/>
      <c r="V158" s="146">
        <f t="shared" si="65"/>
        <v>9000</v>
      </c>
    </row>
    <row r="159" spans="1:22" ht="12.75">
      <c r="A159" s="166"/>
      <c r="B159" s="243"/>
      <c r="C159" s="166">
        <v>4210</v>
      </c>
      <c r="D159" s="163" t="s">
        <v>132</v>
      </c>
      <c r="E159" s="193">
        <v>24100</v>
      </c>
      <c r="F159" s="193">
        <v>12463</v>
      </c>
      <c r="G159" s="159">
        <v>0</v>
      </c>
      <c r="H159" s="194">
        <f t="shared" si="60"/>
        <v>12463</v>
      </c>
      <c r="I159" s="159"/>
      <c r="J159" s="194">
        <f t="shared" si="61"/>
        <v>12463</v>
      </c>
      <c r="K159" s="16"/>
      <c r="L159" s="317">
        <f t="shared" si="62"/>
        <v>12463</v>
      </c>
      <c r="M159" s="317"/>
      <c r="N159" s="317"/>
      <c r="O159" s="317"/>
      <c r="P159" s="317">
        <f t="shared" si="63"/>
        <v>12463</v>
      </c>
      <c r="Q159" s="16"/>
      <c r="R159" s="146">
        <f t="shared" si="64"/>
        <v>12463</v>
      </c>
      <c r="T159" s="146">
        <f t="shared" si="58"/>
        <v>12463</v>
      </c>
      <c r="U159" s="146">
        <v>1100</v>
      </c>
      <c r="V159" s="146">
        <f t="shared" si="65"/>
        <v>13563</v>
      </c>
    </row>
    <row r="160" spans="1:22" ht="12.75">
      <c r="A160" s="166"/>
      <c r="B160" s="243"/>
      <c r="C160" s="166" t="s">
        <v>180</v>
      </c>
      <c r="D160" s="163" t="s">
        <v>181</v>
      </c>
      <c r="E160" s="193">
        <v>35258</v>
      </c>
      <c r="F160" s="193">
        <v>59740</v>
      </c>
      <c r="G160" s="159">
        <v>0</v>
      </c>
      <c r="H160" s="194">
        <f t="shared" si="60"/>
        <v>59740</v>
      </c>
      <c r="I160" s="159"/>
      <c r="J160" s="194">
        <f t="shared" si="61"/>
        <v>59740</v>
      </c>
      <c r="K160" s="16"/>
      <c r="L160" s="317">
        <f t="shared" si="62"/>
        <v>59740</v>
      </c>
      <c r="M160" s="317"/>
      <c r="N160" s="317"/>
      <c r="O160" s="317"/>
      <c r="P160" s="317">
        <f t="shared" si="63"/>
        <v>59740</v>
      </c>
      <c r="Q160" s="16"/>
      <c r="R160" s="146">
        <f t="shared" si="64"/>
        <v>59740</v>
      </c>
      <c r="T160" s="146">
        <f t="shared" si="58"/>
        <v>59740</v>
      </c>
      <c r="U160" s="146"/>
      <c r="V160" s="146">
        <f t="shared" si="65"/>
        <v>59740</v>
      </c>
    </row>
    <row r="161" spans="1:22" ht="12.75">
      <c r="A161" s="166"/>
      <c r="B161" s="243"/>
      <c r="C161" s="166">
        <v>4260</v>
      </c>
      <c r="D161" s="163" t="s">
        <v>154</v>
      </c>
      <c r="E161" s="193">
        <v>17840</v>
      </c>
      <c r="F161" s="193">
        <v>18730</v>
      </c>
      <c r="G161" s="159">
        <v>0</v>
      </c>
      <c r="H161" s="194">
        <f t="shared" si="60"/>
        <v>18730</v>
      </c>
      <c r="I161" s="159"/>
      <c r="J161" s="194">
        <f t="shared" si="61"/>
        <v>18730</v>
      </c>
      <c r="K161" s="16"/>
      <c r="L161" s="317">
        <f t="shared" si="62"/>
        <v>18730</v>
      </c>
      <c r="M161" s="317"/>
      <c r="N161" s="317"/>
      <c r="O161" s="317"/>
      <c r="P161" s="317">
        <f t="shared" si="63"/>
        <v>18730</v>
      </c>
      <c r="Q161" s="16"/>
      <c r="R161" s="146">
        <f t="shared" si="64"/>
        <v>18730</v>
      </c>
      <c r="T161" s="146">
        <f t="shared" si="58"/>
        <v>18730</v>
      </c>
      <c r="U161" s="146"/>
      <c r="V161" s="146">
        <f t="shared" si="65"/>
        <v>18730</v>
      </c>
    </row>
    <row r="162" spans="1:22" ht="12.75">
      <c r="A162" s="166"/>
      <c r="B162" s="243"/>
      <c r="C162" s="166">
        <v>4270</v>
      </c>
      <c r="D162" s="163" t="s">
        <v>133</v>
      </c>
      <c r="E162" s="193">
        <v>13600</v>
      </c>
      <c r="F162" s="193">
        <v>6283</v>
      </c>
      <c r="G162" s="159">
        <v>0</v>
      </c>
      <c r="H162" s="194">
        <f t="shared" si="60"/>
        <v>6283</v>
      </c>
      <c r="I162" s="159"/>
      <c r="J162" s="194">
        <f t="shared" si="61"/>
        <v>6283</v>
      </c>
      <c r="K162" s="16"/>
      <c r="L162" s="317">
        <f t="shared" si="62"/>
        <v>6283</v>
      </c>
      <c r="M162" s="317"/>
      <c r="N162" s="317"/>
      <c r="O162" s="317"/>
      <c r="P162" s="317">
        <f t="shared" si="63"/>
        <v>6283</v>
      </c>
      <c r="Q162" s="16"/>
      <c r="R162" s="146">
        <f t="shared" si="64"/>
        <v>6283</v>
      </c>
      <c r="T162" s="146">
        <f t="shared" si="58"/>
        <v>6283</v>
      </c>
      <c r="U162" s="146"/>
      <c r="V162" s="146">
        <f t="shared" si="65"/>
        <v>6283</v>
      </c>
    </row>
    <row r="163" spans="1:22" ht="12.75">
      <c r="A163" s="166"/>
      <c r="B163" s="243"/>
      <c r="C163" s="166">
        <v>4280</v>
      </c>
      <c r="D163" s="163" t="s">
        <v>177</v>
      </c>
      <c r="E163" s="193">
        <v>1094</v>
      </c>
      <c r="F163" s="193">
        <v>1127</v>
      </c>
      <c r="G163" s="159">
        <v>0</v>
      </c>
      <c r="H163" s="194">
        <f t="shared" si="60"/>
        <v>1127</v>
      </c>
      <c r="I163" s="159"/>
      <c r="J163" s="194">
        <f t="shared" si="61"/>
        <v>1127</v>
      </c>
      <c r="K163" s="16"/>
      <c r="L163" s="317">
        <f t="shared" si="62"/>
        <v>1127</v>
      </c>
      <c r="M163" s="317"/>
      <c r="N163" s="317"/>
      <c r="O163" s="317"/>
      <c r="P163" s="317">
        <f t="shared" si="63"/>
        <v>1127</v>
      </c>
      <c r="Q163" s="16"/>
      <c r="R163" s="146">
        <f t="shared" si="64"/>
        <v>1127</v>
      </c>
      <c r="T163" s="146">
        <f t="shared" si="58"/>
        <v>1127</v>
      </c>
      <c r="U163" s="146"/>
      <c r="V163" s="146">
        <f t="shared" si="65"/>
        <v>1127</v>
      </c>
    </row>
    <row r="164" spans="1:22" ht="12.75">
      <c r="A164" s="166"/>
      <c r="B164" s="243"/>
      <c r="C164" s="166">
        <v>4300</v>
      </c>
      <c r="D164" s="163" t="s">
        <v>127</v>
      </c>
      <c r="E164" s="193">
        <v>16200</v>
      </c>
      <c r="F164" s="193">
        <v>9850</v>
      </c>
      <c r="G164" s="159">
        <v>0</v>
      </c>
      <c r="H164" s="194">
        <f t="shared" si="60"/>
        <v>9850</v>
      </c>
      <c r="I164" s="159"/>
      <c r="J164" s="194">
        <f t="shared" si="61"/>
        <v>9850</v>
      </c>
      <c r="K164" s="16"/>
      <c r="L164" s="317">
        <f t="shared" si="62"/>
        <v>9850</v>
      </c>
      <c r="M164" s="317"/>
      <c r="N164" s="317"/>
      <c r="O164" s="317"/>
      <c r="P164" s="317">
        <f t="shared" si="63"/>
        <v>9850</v>
      </c>
      <c r="Q164" s="16"/>
      <c r="R164" s="146">
        <f t="shared" si="64"/>
        <v>9850</v>
      </c>
      <c r="T164" s="146">
        <f t="shared" si="58"/>
        <v>9850</v>
      </c>
      <c r="U164" s="146"/>
      <c r="V164" s="146">
        <f t="shared" si="65"/>
        <v>9850</v>
      </c>
    </row>
    <row r="165" spans="1:22" ht="12.75">
      <c r="A165" s="166"/>
      <c r="B165" s="243"/>
      <c r="C165" s="166">
        <v>4410</v>
      </c>
      <c r="D165" s="163" t="s">
        <v>149</v>
      </c>
      <c r="E165" s="193">
        <v>760</v>
      </c>
      <c r="F165" s="193">
        <v>783</v>
      </c>
      <c r="G165" s="159">
        <v>0</v>
      </c>
      <c r="H165" s="194">
        <f t="shared" si="60"/>
        <v>783</v>
      </c>
      <c r="I165" s="159"/>
      <c r="J165" s="194">
        <f t="shared" si="61"/>
        <v>783</v>
      </c>
      <c r="K165" s="16"/>
      <c r="L165" s="317">
        <f t="shared" si="62"/>
        <v>783</v>
      </c>
      <c r="M165" s="317"/>
      <c r="N165" s="317"/>
      <c r="O165" s="317"/>
      <c r="P165" s="317">
        <f t="shared" si="63"/>
        <v>783</v>
      </c>
      <c r="Q165" s="16"/>
      <c r="R165" s="146">
        <f t="shared" si="64"/>
        <v>783</v>
      </c>
      <c r="T165" s="146">
        <f t="shared" si="58"/>
        <v>783</v>
      </c>
      <c r="U165" s="146"/>
      <c r="V165" s="146">
        <f t="shared" si="65"/>
        <v>783</v>
      </c>
    </row>
    <row r="166" spans="1:22" ht="12.75">
      <c r="A166" s="166"/>
      <c r="B166" s="243"/>
      <c r="C166" s="166">
        <v>4430</v>
      </c>
      <c r="D166" s="163" t="s">
        <v>144</v>
      </c>
      <c r="E166" s="193">
        <v>931</v>
      </c>
      <c r="F166" s="193">
        <v>959</v>
      </c>
      <c r="G166" s="159">
        <v>0</v>
      </c>
      <c r="H166" s="194">
        <f t="shared" si="60"/>
        <v>959</v>
      </c>
      <c r="I166" s="159"/>
      <c r="J166" s="194">
        <f t="shared" si="61"/>
        <v>959</v>
      </c>
      <c r="K166" s="16"/>
      <c r="L166" s="317">
        <f t="shared" si="62"/>
        <v>959</v>
      </c>
      <c r="M166" s="317"/>
      <c r="N166" s="317"/>
      <c r="O166" s="317"/>
      <c r="P166" s="317">
        <f t="shared" si="63"/>
        <v>959</v>
      </c>
      <c r="Q166" s="16"/>
      <c r="R166" s="146">
        <f t="shared" si="64"/>
        <v>959</v>
      </c>
      <c r="T166" s="146">
        <f t="shared" si="58"/>
        <v>959</v>
      </c>
      <c r="U166" s="146">
        <v>10</v>
      </c>
      <c r="V166" s="146">
        <f t="shared" si="65"/>
        <v>969</v>
      </c>
    </row>
    <row r="167" spans="1:22" ht="12.75">
      <c r="A167" s="166"/>
      <c r="B167" s="243"/>
      <c r="C167" s="166">
        <v>4440</v>
      </c>
      <c r="D167" s="167" t="s">
        <v>150</v>
      </c>
      <c r="E167" s="198">
        <v>20270</v>
      </c>
      <c r="F167" s="198">
        <v>21034</v>
      </c>
      <c r="G167" s="159">
        <v>0</v>
      </c>
      <c r="H167" s="194">
        <f t="shared" si="60"/>
        <v>21034</v>
      </c>
      <c r="I167" s="159"/>
      <c r="J167" s="194">
        <f t="shared" si="61"/>
        <v>21034</v>
      </c>
      <c r="K167" s="16"/>
      <c r="L167" s="317">
        <f t="shared" si="62"/>
        <v>21034</v>
      </c>
      <c r="M167" s="317"/>
      <c r="N167" s="317"/>
      <c r="O167" s="317"/>
      <c r="P167" s="317">
        <f t="shared" si="63"/>
        <v>21034</v>
      </c>
      <c r="Q167" s="16"/>
      <c r="R167" s="146">
        <f t="shared" si="64"/>
        <v>21034</v>
      </c>
      <c r="T167" s="146">
        <f t="shared" si="58"/>
        <v>21034</v>
      </c>
      <c r="U167" s="146"/>
      <c r="V167" s="146">
        <f t="shared" si="65"/>
        <v>21034</v>
      </c>
    </row>
    <row r="168" spans="1:22" ht="12.75">
      <c r="A168" s="166"/>
      <c r="B168" s="243">
        <v>80110</v>
      </c>
      <c r="C168" s="166"/>
      <c r="D168" s="163" t="s">
        <v>182</v>
      </c>
      <c r="E168" s="193">
        <f aca="true" t="shared" si="66" ref="E168:P168">SUM(E169:E184)</f>
        <v>861816</v>
      </c>
      <c r="F168" s="193">
        <f t="shared" si="66"/>
        <v>952175</v>
      </c>
      <c r="G168" s="193">
        <f t="shared" si="66"/>
        <v>0</v>
      </c>
      <c r="H168" s="193">
        <f t="shared" si="66"/>
        <v>952175</v>
      </c>
      <c r="I168" s="193">
        <f t="shared" si="66"/>
        <v>0</v>
      </c>
      <c r="J168" s="193">
        <f t="shared" si="66"/>
        <v>952175</v>
      </c>
      <c r="K168" s="193">
        <f t="shared" si="66"/>
        <v>0</v>
      </c>
      <c r="L168" s="181">
        <f t="shared" si="66"/>
        <v>952175</v>
      </c>
      <c r="M168" s="181">
        <f t="shared" si="66"/>
        <v>1000</v>
      </c>
      <c r="N168" s="181"/>
      <c r="O168" s="181"/>
      <c r="P168" s="181">
        <f t="shared" si="66"/>
        <v>953175</v>
      </c>
      <c r="Q168" s="16">
        <f>SUM(Q169:Q184)</f>
        <v>0</v>
      </c>
      <c r="R168" s="16">
        <f>SUM(R169:R184)</f>
        <v>953175</v>
      </c>
      <c r="T168" s="146">
        <f t="shared" si="58"/>
        <v>953175</v>
      </c>
      <c r="U168" s="146">
        <f>SUM(U169:U184)</f>
        <v>-6130</v>
      </c>
      <c r="V168" s="146">
        <f>SUM(V169:V184)</f>
        <v>947045</v>
      </c>
    </row>
    <row r="169" spans="1:22" ht="12.75">
      <c r="A169" s="166"/>
      <c r="B169" s="243"/>
      <c r="C169" s="166">
        <v>3020</v>
      </c>
      <c r="D169" s="163" t="s">
        <v>153</v>
      </c>
      <c r="E169" s="195">
        <v>50980</v>
      </c>
      <c r="F169" s="195">
        <v>52089</v>
      </c>
      <c r="G169" s="159">
        <v>0</v>
      </c>
      <c r="H169" s="194">
        <f>SUM(F169+G169)</f>
        <v>52089</v>
      </c>
      <c r="I169" s="159"/>
      <c r="J169" s="194">
        <f>H169+I169</f>
        <v>52089</v>
      </c>
      <c r="K169" s="16"/>
      <c r="L169" s="317">
        <f>J169+K169</f>
        <v>52089</v>
      </c>
      <c r="M169" s="317"/>
      <c r="N169" s="317"/>
      <c r="O169" s="317"/>
      <c r="P169" s="317">
        <f>L169+M169</f>
        <v>52089</v>
      </c>
      <c r="Q169" s="16"/>
      <c r="R169" s="146">
        <f>P169+Q169</f>
        <v>52089</v>
      </c>
      <c r="T169" s="146">
        <f t="shared" si="58"/>
        <v>52089</v>
      </c>
      <c r="U169" s="146"/>
      <c r="V169" s="146">
        <f>T169+U169</f>
        <v>52089</v>
      </c>
    </row>
    <row r="170" spans="1:22" ht="12.75">
      <c r="A170" s="166"/>
      <c r="B170" s="243"/>
      <c r="C170" s="166">
        <v>4010</v>
      </c>
      <c r="D170" s="163" t="s">
        <v>147</v>
      </c>
      <c r="E170" s="202">
        <v>518409</v>
      </c>
      <c r="F170" s="202">
        <v>586228</v>
      </c>
      <c r="G170" s="159">
        <v>0</v>
      </c>
      <c r="H170" s="194">
        <f aca="true" t="shared" si="67" ref="H170:H187">SUM(F170+G170)</f>
        <v>586228</v>
      </c>
      <c r="I170" s="159"/>
      <c r="J170" s="194">
        <f aca="true" t="shared" si="68" ref="J170:J184">H170+I170</f>
        <v>586228</v>
      </c>
      <c r="K170" s="16"/>
      <c r="L170" s="317">
        <f aca="true" t="shared" si="69" ref="L170:L184">J170+K170</f>
        <v>586228</v>
      </c>
      <c r="M170" s="317"/>
      <c r="N170" s="317"/>
      <c r="O170" s="317"/>
      <c r="P170" s="317">
        <f aca="true" t="shared" si="70" ref="P170:P184">L170+M170</f>
        <v>586228</v>
      </c>
      <c r="Q170" s="16"/>
      <c r="R170" s="146">
        <f aca="true" t="shared" si="71" ref="R170:R189">P170+Q170</f>
        <v>586228</v>
      </c>
      <c r="T170" s="146">
        <f t="shared" si="58"/>
        <v>586228</v>
      </c>
      <c r="U170" s="146"/>
      <c r="V170" s="146">
        <f aca="true" t="shared" si="72" ref="V170:V184">T170+U170</f>
        <v>586228</v>
      </c>
    </row>
    <row r="171" spans="1:22" ht="12.75">
      <c r="A171" s="166"/>
      <c r="B171" s="243"/>
      <c r="C171" s="166">
        <v>4040</v>
      </c>
      <c r="D171" s="163" t="s">
        <v>148</v>
      </c>
      <c r="E171" s="202">
        <v>42239</v>
      </c>
      <c r="F171" s="202">
        <v>44065</v>
      </c>
      <c r="G171" s="159">
        <v>0</v>
      </c>
      <c r="H171" s="194">
        <f t="shared" si="67"/>
        <v>44065</v>
      </c>
      <c r="I171" s="159"/>
      <c r="J171" s="194">
        <f t="shared" si="68"/>
        <v>44065</v>
      </c>
      <c r="K171" s="16"/>
      <c r="L171" s="317">
        <f t="shared" si="69"/>
        <v>44065</v>
      </c>
      <c r="M171" s="317"/>
      <c r="N171" s="317"/>
      <c r="O171" s="317"/>
      <c r="P171" s="317">
        <f t="shared" si="70"/>
        <v>44065</v>
      </c>
      <c r="Q171" s="16"/>
      <c r="R171" s="146">
        <f t="shared" si="71"/>
        <v>44065</v>
      </c>
      <c r="T171" s="146">
        <f t="shared" si="58"/>
        <v>44065</v>
      </c>
      <c r="U171" s="146">
        <v>-8300</v>
      </c>
      <c r="V171" s="146">
        <f t="shared" si="72"/>
        <v>35765</v>
      </c>
    </row>
    <row r="172" spans="1:22" ht="12.75">
      <c r="A172" s="166"/>
      <c r="B172" s="243"/>
      <c r="C172" s="166">
        <v>4110</v>
      </c>
      <c r="D172" s="163" t="s">
        <v>142</v>
      </c>
      <c r="E172" s="202">
        <v>110460</v>
      </c>
      <c r="F172" s="202">
        <v>122168</v>
      </c>
      <c r="G172" s="159">
        <v>0</v>
      </c>
      <c r="H172" s="194">
        <f t="shared" si="67"/>
        <v>122168</v>
      </c>
      <c r="I172" s="159"/>
      <c r="J172" s="194">
        <f t="shared" si="68"/>
        <v>122168</v>
      </c>
      <c r="K172" s="16"/>
      <c r="L172" s="317">
        <f t="shared" si="69"/>
        <v>122168</v>
      </c>
      <c r="M172" s="317"/>
      <c r="N172" s="317"/>
      <c r="O172" s="317"/>
      <c r="P172" s="317">
        <f t="shared" si="70"/>
        <v>122168</v>
      </c>
      <c r="Q172" s="16"/>
      <c r="R172" s="146">
        <f t="shared" si="71"/>
        <v>122168</v>
      </c>
      <c r="T172" s="146">
        <f t="shared" si="58"/>
        <v>122168</v>
      </c>
      <c r="U172" s="146"/>
      <c r="V172" s="146">
        <f t="shared" si="72"/>
        <v>122168</v>
      </c>
    </row>
    <row r="173" spans="1:22" ht="12.75">
      <c r="A173" s="166"/>
      <c r="B173" s="243"/>
      <c r="C173" s="166">
        <v>4120</v>
      </c>
      <c r="D173" s="163" t="s">
        <v>143</v>
      </c>
      <c r="E173" s="202">
        <v>16840</v>
      </c>
      <c r="F173" s="202">
        <v>16637</v>
      </c>
      <c r="G173" s="159">
        <v>0</v>
      </c>
      <c r="H173" s="194">
        <f t="shared" si="67"/>
        <v>16637</v>
      </c>
      <c r="I173" s="159"/>
      <c r="J173" s="194">
        <f t="shared" si="68"/>
        <v>16637</v>
      </c>
      <c r="K173" s="16"/>
      <c r="L173" s="317">
        <f t="shared" si="69"/>
        <v>16637</v>
      </c>
      <c r="M173" s="317"/>
      <c r="N173" s="317"/>
      <c r="O173" s="317"/>
      <c r="P173" s="317">
        <f t="shared" si="70"/>
        <v>16637</v>
      </c>
      <c r="Q173" s="16"/>
      <c r="R173" s="146">
        <f t="shared" si="71"/>
        <v>16637</v>
      </c>
      <c r="T173" s="146">
        <f t="shared" si="58"/>
        <v>16637</v>
      </c>
      <c r="U173" s="146"/>
      <c r="V173" s="146">
        <f t="shared" si="72"/>
        <v>16637</v>
      </c>
    </row>
    <row r="174" spans="1:22" ht="24">
      <c r="A174" s="166"/>
      <c r="B174" s="243"/>
      <c r="C174" s="166" t="s">
        <v>183</v>
      </c>
      <c r="D174" s="163" t="s">
        <v>175</v>
      </c>
      <c r="E174" s="206">
        <v>2990</v>
      </c>
      <c r="F174" s="206">
        <v>3395</v>
      </c>
      <c r="G174" s="159">
        <v>0</v>
      </c>
      <c r="H174" s="194">
        <f t="shared" si="67"/>
        <v>3395</v>
      </c>
      <c r="I174" s="159"/>
      <c r="J174" s="194">
        <f t="shared" si="68"/>
        <v>3395</v>
      </c>
      <c r="K174" s="16"/>
      <c r="L174" s="317">
        <f t="shared" si="69"/>
        <v>3395</v>
      </c>
      <c r="M174" s="317"/>
      <c r="N174" s="317"/>
      <c r="O174" s="317"/>
      <c r="P174" s="317">
        <f t="shared" si="70"/>
        <v>3395</v>
      </c>
      <c r="Q174" s="16">
        <v>-2020</v>
      </c>
      <c r="R174" s="146">
        <f t="shared" si="71"/>
        <v>1375</v>
      </c>
      <c r="T174" s="146">
        <f t="shared" si="58"/>
        <v>1375</v>
      </c>
      <c r="U174" s="146">
        <v>-1040</v>
      </c>
      <c r="V174" s="146">
        <f t="shared" si="72"/>
        <v>335</v>
      </c>
    </row>
    <row r="175" spans="1:22" ht="12.75">
      <c r="A175" s="166"/>
      <c r="B175" s="243"/>
      <c r="C175" s="166">
        <v>4210</v>
      </c>
      <c r="D175" s="163" t="s">
        <v>132</v>
      </c>
      <c r="E175" s="202">
        <v>19020</v>
      </c>
      <c r="F175" s="202">
        <v>19591</v>
      </c>
      <c r="G175" s="159">
        <v>0</v>
      </c>
      <c r="H175" s="194">
        <f t="shared" si="67"/>
        <v>19591</v>
      </c>
      <c r="I175" s="159"/>
      <c r="J175" s="194">
        <f t="shared" si="68"/>
        <v>19591</v>
      </c>
      <c r="K175" s="16"/>
      <c r="L175" s="317">
        <f t="shared" si="69"/>
        <v>19591</v>
      </c>
      <c r="M175" s="317"/>
      <c r="N175" s="317"/>
      <c r="O175" s="317"/>
      <c r="P175" s="317">
        <f t="shared" si="70"/>
        <v>19591</v>
      </c>
      <c r="Q175" s="16">
        <v>1500</v>
      </c>
      <c r="R175" s="146">
        <f t="shared" si="71"/>
        <v>21091</v>
      </c>
      <c r="T175" s="146">
        <f t="shared" si="58"/>
        <v>21091</v>
      </c>
      <c r="U175" s="146">
        <v>1000</v>
      </c>
      <c r="V175" s="146">
        <f t="shared" si="72"/>
        <v>22091</v>
      </c>
    </row>
    <row r="176" spans="1:22" ht="12.75">
      <c r="A176" s="166"/>
      <c r="B176" s="243"/>
      <c r="C176" s="166">
        <v>4240</v>
      </c>
      <c r="D176" s="167" t="s">
        <v>176</v>
      </c>
      <c r="E176" s="207">
        <v>2949</v>
      </c>
      <c r="F176" s="207">
        <v>3038</v>
      </c>
      <c r="G176" s="159">
        <v>0</v>
      </c>
      <c r="H176" s="194">
        <f t="shared" si="67"/>
        <v>3038</v>
      </c>
      <c r="I176" s="159"/>
      <c r="J176" s="194">
        <f t="shared" si="68"/>
        <v>3038</v>
      </c>
      <c r="K176" s="16"/>
      <c r="L176" s="317">
        <f t="shared" si="69"/>
        <v>3038</v>
      </c>
      <c r="M176" s="317">
        <v>1000</v>
      </c>
      <c r="N176" s="317"/>
      <c r="O176" s="317"/>
      <c r="P176" s="317">
        <f t="shared" si="70"/>
        <v>4038</v>
      </c>
      <c r="Q176" s="16"/>
      <c r="R176" s="146">
        <f t="shared" si="71"/>
        <v>4038</v>
      </c>
      <c r="T176" s="146">
        <f t="shared" si="58"/>
        <v>4038</v>
      </c>
      <c r="U176" s="146"/>
      <c r="V176" s="146">
        <f t="shared" si="72"/>
        <v>4038</v>
      </c>
    </row>
    <row r="177" spans="1:22" ht="12.75">
      <c r="A177" s="166"/>
      <c r="B177" s="243"/>
      <c r="C177" s="166">
        <v>4260</v>
      </c>
      <c r="D177" s="163" t="s">
        <v>154</v>
      </c>
      <c r="E177" s="202">
        <v>33447</v>
      </c>
      <c r="F177" s="202">
        <v>34451</v>
      </c>
      <c r="G177" s="159">
        <v>0</v>
      </c>
      <c r="H177" s="194">
        <f t="shared" si="67"/>
        <v>34451</v>
      </c>
      <c r="I177" s="159"/>
      <c r="J177" s="194">
        <f t="shared" si="68"/>
        <v>34451</v>
      </c>
      <c r="K177" s="16"/>
      <c r="L177" s="317">
        <f t="shared" si="69"/>
        <v>34451</v>
      </c>
      <c r="M177" s="317"/>
      <c r="N177" s="317"/>
      <c r="O177" s="317"/>
      <c r="P177" s="317">
        <f t="shared" si="70"/>
        <v>34451</v>
      </c>
      <c r="Q177" s="16">
        <v>-2000</v>
      </c>
      <c r="R177" s="146">
        <f t="shared" si="71"/>
        <v>32451</v>
      </c>
      <c r="T177" s="146">
        <f t="shared" si="58"/>
        <v>32451</v>
      </c>
      <c r="U177" s="146"/>
      <c r="V177" s="146">
        <f t="shared" si="72"/>
        <v>32451</v>
      </c>
    </row>
    <row r="178" spans="1:22" ht="12.75">
      <c r="A178" s="166"/>
      <c r="B178" s="243"/>
      <c r="C178" s="166">
        <v>4270</v>
      </c>
      <c r="D178" s="163" t="s">
        <v>133</v>
      </c>
      <c r="E178" s="202">
        <v>5540</v>
      </c>
      <c r="F178" s="202">
        <v>5707</v>
      </c>
      <c r="G178" s="159">
        <v>0</v>
      </c>
      <c r="H178" s="194">
        <f t="shared" si="67"/>
        <v>5707</v>
      </c>
      <c r="I178" s="159"/>
      <c r="J178" s="194">
        <f t="shared" si="68"/>
        <v>5707</v>
      </c>
      <c r="K178" s="16"/>
      <c r="L178" s="317">
        <f t="shared" si="69"/>
        <v>5707</v>
      </c>
      <c r="M178" s="317"/>
      <c r="N178" s="317"/>
      <c r="O178" s="317"/>
      <c r="P178" s="317">
        <f t="shared" si="70"/>
        <v>5707</v>
      </c>
      <c r="Q178" s="16"/>
      <c r="R178" s="146">
        <f t="shared" si="71"/>
        <v>5707</v>
      </c>
      <c r="T178" s="146">
        <f t="shared" si="58"/>
        <v>5707</v>
      </c>
      <c r="U178" s="146"/>
      <c r="V178" s="146">
        <f t="shared" si="72"/>
        <v>5707</v>
      </c>
    </row>
    <row r="179" spans="1:22" ht="12.75">
      <c r="A179" s="166"/>
      <c r="B179" s="243"/>
      <c r="C179" s="166">
        <v>4280</v>
      </c>
      <c r="D179" s="163" t="s">
        <v>177</v>
      </c>
      <c r="E179" s="202">
        <v>1345</v>
      </c>
      <c r="F179" s="202">
        <v>1385</v>
      </c>
      <c r="G179" s="159">
        <v>0</v>
      </c>
      <c r="H179" s="194">
        <f t="shared" si="67"/>
        <v>1385</v>
      </c>
      <c r="I179" s="159"/>
      <c r="J179" s="194">
        <f t="shared" si="68"/>
        <v>1385</v>
      </c>
      <c r="K179" s="16"/>
      <c r="L179" s="317">
        <f t="shared" si="69"/>
        <v>1385</v>
      </c>
      <c r="M179" s="317"/>
      <c r="N179" s="317"/>
      <c r="O179" s="317"/>
      <c r="P179" s="317">
        <f t="shared" si="70"/>
        <v>1385</v>
      </c>
      <c r="Q179" s="16"/>
      <c r="R179" s="146">
        <f t="shared" si="71"/>
        <v>1385</v>
      </c>
      <c r="T179" s="146">
        <f t="shared" si="58"/>
        <v>1385</v>
      </c>
      <c r="U179" s="146"/>
      <c r="V179" s="146">
        <f t="shared" si="72"/>
        <v>1385</v>
      </c>
    </row>
    <row r="180" spans="1:22" ht="12.75">
      <c r="A180" s="160"/>
      <c r="B180" s="243"/>
      <c r="C180" s="166">
        <v>4300</v>
      </c>
      <c r="D180" s="163" t="s">
        <v>127</v>
      </c>
      <c r="E180" s="202">
        <v>21750</v>
      </c>
      <c r="F180" s="202">
        <v>22387</v>
      </c>
      <c r="G180" s="159">
        <v>0</v>
      </c>
      <c r="H180" s="194">
        <f t="shared" si="67"/>
        <v>22387</v>
      </c>
      <c r="I180" s="159">
        <v>-1300</v>
      </c>
      <c r="J180" s="194">
        <f t="shared" si="68"/>
        <v>21087</v>
      </c>
      <c r="K180" s="16"/>
      <c r="L180" s="317">
        <f t="shared" si="69"/>
        <v>21087</v>
      </c>
      <c r="M180" s="317"/>
      <c r="N180" s="317"/>
      <c r="O180" s="317"/>
      <c r="P180" s="317">
        <f t="shared" si="70"/>
        <v>21087</v>
      </c>
      <c r="Q180" s="16">
        <v>2520</v>
      </c>
      <c r="R180" s="146">
        <f t="shared" si="71"/>
        <v>23607</v>
      </c>
      <c r="T180" s="146">
        <f t="shared" si="58"/>
        <v>23607</v>
      </c>
      <c r="U180" s="146">
        <v>2210</v>
      </c>
      <c r="V180" s="146">
        <f t="shared" si="72"/>
        <v>25817</v>
      </c>
    </row>
    <row r="181" spans="1:22" ht="12.75">
      <c r="A181" s="160"/>
      <c r="B181" s="243"/>
      <c r="C181" s="166" t="s">
        <v>311</v>
      </c>
      <c r="D181" s="163" t="s">
        <v>363</v>
      </c>
      <c r="E181" s="202"/>
      <c r="F181" s="202"/>
      <c r="G181" s="159"/>
      <c r="H181" s="194"/>
      <c r="I181" s="159">
        <v>1300</v>
      </c>
      <c r="J181" s="194">
        <f t="shared" si="68"/>
        <v>1300</v>
      </c>
      <c r="K181" s="16"/>
      <c r="L181" s="317">
        <f t="shared" si="69"/>
        <v>1300</v>
      </c>
      <c r="M181" s="317"/>
      <c r="N181" s="317"/>
      <c r="O181" s="317"/>
      <c r="P181" s="317">
        <f t="shared" si="70"/>
        <v>1300</v>
      </c>
      <c r="Q181" s="16"/>
      <c r="R181" s="146">
        <f t="shared" si="71"/>
        <v>1300</v>
      </c>
      <c r="T181" s="146">
        <f t="shared" si="58"/>
        <v>1300</v>
      </c>
      <c r="U181" s="146"/>
      <c r="V181" s="146">
        <f t="shared" si="72"/>
        <v>1300</v>
      </c>
    </row>
    <row r="182" spans="1:22" ht="12.75">
      <c r="A182" s="166"/>
      <c r="B182" s="243"/>
      <c r="C182" s="166">
        <v>4410</v>
      </c>
      <c r="D182" s="163" t="s">
        <v>149</v>
      </c>
      <c r="E182" s="202">
        <v>1746</v>
      </c>
      <c r="F182" s="202">
        <v>1799</v>
      </c>
      <c r="G182" s="159">
        <v>0</v>
      </c>
      <c r="H182" s="194">
        <f t="shared" si="67"/>
        <v>1799</v>
      </c>
      <c r="I182" s="159"/>
      <c r="J182" s="194">
        <f t="shared" si="68"/>
        <v>1799</v>
      </c>
      <c r="K182" s="16"/>
      <c r="L182" s="317">
        <f t="shared" si="69"/>
        <v>1799</v>
      </c>
      <c r="M182" s="317"/>
      <c r="N182" s="317"/>
      <c r="O182" s="317"/>
      <c r="P182" s="317">
        <f t="shared" si="70"/>
        <v>1799</v>
      </c>
      <c r="Q182" s="16"/>
      <c r="R182" s="146">
        <f t="shared" si="71"/>
        <v>1799</v>
      </c>
      <c r="T182" s="146">
        <f t="shared" si="58"/>
        <v>1799</v>
      </c>
      <c r="U182" s="146"/>
      <c r="V182" s="146">
        <f t="shared" si="72"/>
        <v>1799</v>
      </c>
    </row>
    <row r="183" spans="1:22" ht="12.75">
      <c r="A183" s="166"/>
      <c r="B183" s="243"/>
      <c r="C183" s="166">
        <v>4430</v>
      </c>
      <c r="D183" s="163" t="s">
        <v>144</v>
      </c>
      <c r="E183" s="202">
        <v>1080</v>
      </c>
      <c r="F183" s="202">
        <v>1112</v>
      </c>
      <c r="G183" s="159">
        <v>0</v>
      </c>
      <c r="H183" s="194">
        <f t="shared" si="67"/>
        <v>1112</v>
      </c>
      <c r="I183" s="159"/>
      <c r="J183" s="194">
        <f t="shared" si="68"/>
        <v>1112</v>
      </c>
      <c r="K183" s="16"/>
      <c r="L183" s="317">
        <f t="shared" si="69"/>
        <v>1112</v>
      </c>
      <c r="M183" s="317"/>
      <c r="N183" s="317"/>
      <c r="O183" s="317"/>
      <c r="P183" s="317">
        <f t="shared" si="70"/>
        <v>1112</v>
      </c>
      <c r="Q183" s="16"/>
      <c r="R183" s="146">
        <f t="shared" si="71"/>
        <v>1112</v>
      </c>
      <c r="T183" s="146">
        <f t="shared" si="58"/>
        <v>1112</v>
      </c>
      <c r="U183" s="146"/>
      <c r="V183" s="146">
        <f t="shared" si="72"/>
        <v>1112</v>
      </c>
    </row>
    <row r="184" spans="1:22" ht="12.75">
      <c r="A184" s="166"/>
      <c r="B184" s="243"/>
      <c r="C184" s="166">
        <v>4440</v>
      </c>
      <c r="D184" s="167" t="s">
        <v>150</v>
      </c>
      <c r="E184" s="207">
        <v>33021</v>
      </c>
      <c r="F184" s="207">
        <v>38123</v>
      </c>
      <c r="G184" s="159">
        <v>0</v>
      </c>
      <c r="H184" s="194">
        <f t="shared" si="67"/>
        <v>38123</v>
      </c>
      <c r="I184" s="159"/>
      <c r="J184" s="194">
        <f t="shared" si="68"/>
        <v>38123</v>
      </c>
      <c r="K184" s="16"/>
      <c r="L184" s="317">
        <f t="shared" si="69"/>
        <v>38123</v>
      </c>
      <c r="M184" s="317"/>
      <c r="N184" s="317"/>
      <c r="O184" s="317"/>
      <c r="P184" s="317">
        <f t="shared" si="70"/>
        <v>38123</v>
      </c>
      <c r="Q184" s="16"/>
      <c r="R184" s="146">
        <f t="shared" si="71"/>
        <v>38123</v>
      </c>
      <c r="T184" s="146">
        <f t="shared" si="58"/>
        <v>38123</v>
      </c>
      <c r="U184" s="146"/>
      <c r="V184" s="146">
        <f t="shared" si="72"/>
        <v>38123</v>
      </c>
    </row>
    <row r="185" spans="1:22" ht="12.75">
      <c r="A185" s="166"/>
      <c r="B185" s="243" t="s">
        <v>184</v>
      </c>
      <c r="C185" s="166"/>
      <c r="D185" s="163" t="s">
        <v>102</v>
      </c>
      <c r="E185" s="202">
        <f>SUM(E187)</f>
        <v>266847</v>
      </c>
      <c r="F185" s="202">
        <f>SUM(F187)</f>
        <v>263375</v>
      </c>
      <c r="G185" s="159">
        <f>SUM(G186:G187)</f>
        <v>0</v>
      </c>
      <c r="H185" s="194">
        <f t="shared" si="67"/>
        <v>263375</v>
      </c>
      <c r="I185" s="194">
        <f>SUM(I186:I187)</f>
        <v>0</v>
      </c>
      <c r="J185" s="194">
        <f>SUM(H185+I185)</f>
        <v>263375</v>
      </c>
      <c r="K185" s="16"/>
      <c r="L185" s="317">
        <f>SUM(L186:L187)</f>
        <v>263375</v>
      </c>
      <c r="M185" s="317">
        <f>SUM(M186:M187)</f>
        <v>0</v>
      </c>
      <c r="N185" s="317"/>
      <c r="O185" s="317"/>
      <c r="P185" s="317">
        <f>SUM(P186:P187)</f>
        <v>263375</v>
      </c>
      <c r="Q185" s="16"/>
      <c r="R185" s="146">
        <f t="shared" si="71"/>
        <v>263375</v>
      </c>
      <c r="T185" s="146">
        <f t="shared" si="58"/>
        <v>263375</v>
      </c>
      <c r="U185" s="146">
        <f>SUM(U186:U187)</f>
        <v>15400</v>
      </c>
      <c r="V185" s="146">
        <f>SUM(V186:V187)</f>
        <v>278775</v>
      </c>
    </row>
    <row r="186" spans="1:22" ht="12.75">
      <c r="A186" s="166"/>
      <c r="B186" s="243"/>
      <c r="C186" s="166" t="s">
        <v>191</v>
      </c>
      <c r="D186" s="163" t="s">
        <v>132</v>
      </c>
      <c r="E186" s="202"/>
      <c r="F186" s="202">
        <v>0</v>
      </c>
      <c r="G186" s="159">
        <v>4800</v>
      </c>
      <c r="H186" s="194">
        <f>SUM(F186+G186)</f>
        <v>4800</v>
      </c>
      <c r="I186" s="159"/>
      <c r="J186" s="194">
        <f>H186+I186</f>
        <v>4800</v>
      </c>
      <c r="K186" s="16"/>
      <c r="L186" s="317">
        <f aca="true" t="shared" si="73" ref="L186:L191">J186+K186</f>
        <v>4800</v>
      </c>
      <c r="M186" s="317"/>
      <c r="N186" s="317"/>
      <c r="O186" s="317"/>
      <c r="P186" s="317">
        <f>L186+M186</f>
        <v>4800</v>
      </c>
      <c r="Q186" s="16"/>
      <c r="R186" s="146">
        <f t="shared" si="71"/>
        <v>4800</v>
      </c>
      <c r="T186" s="146">
        <f t="shared" si="58"/>
        <v>4800</v>
      </c>
      <c r="U186" s="146">
        <v>5800</v>
      </c>
      <c r="V186" s="146">
        <f>U186+T186</f>
        <v>10600</v>
      </c>
    </row>
    <row r="187" spans="1:22" ht="12.75">
      <c r="A187" s="166"/>
      <c r="B187" s="243"/>
      <c r="C187" s="166">
        <v>4300</v>
      </c>
      <c r="D187" s="163" t="s">
        <v>127</v>
      </c>
      <c r="E187" s="193">
        <v>266847</v>
      </c>
      <c r="F187" s="193">
        <v>263375</v>
      </c>
      <c r="G187" s="159">
        <v>-4800</v>
      </c>
      <c r="H187" s="194">
        <f t="shared" si="67"/>
        <v>258575</v>
      </c>
      <c r="I187" s="159"/>
      <c r="J187" s="194">
        <f aca="true" t="shared" si="74" ref="J187:J199">H187+I187</f>
        <v>258575</v>
      </c>
      <c r="K187" s="16"/>
      <c r="L187" s="317">
        <f t="shared" si="73"/>
        <v>258575</v>
      </c>
      <c r="M187" s="317"/>
      <c r="N187" s="317"/>
      <c r="O187" s="317"/>
      <c r="P187" s="317">
        <f>L187+M187</f>
        <v>258575</v>
      </c>
      <c r="Q187" s="16"/>
      <c r="R187" s="146">
        <f t="shared" si="71"/>
        <v>258575</v>
      </c>
      <c r="T187" s="146">
        <f t="shared" si="58"/>
        <v>258575</v>
      </c>
      <c r="U187" s="146">
        <v>9600</v>
      </c>
      <c r="V187" s="146">
        <f>U187+T187</f>
        <v>268175</v>
      </c>
    </row>
    <row r="188" spans="1:22" ht="12.75">
      <c r="A188" s="166"/>
      <c r="B188" s="243" t="s">
        <v>185</v>
      </c>
      <c r="C188" s="166"/>
      <c r="D188" s="163" t="s">
        <v>186</v>
      </c>
      <c r="E188" s="202">
        <f>SUM(E189)</f>
        <v>17281</v>
      </c>
      <c r="F188" s="202">
        <f>SUM(F189)</f>
        <v>18996</v>
      </c>
      <c r="G188" s="159"/>
      <c r="H188" s="194">
        <f>SUM(H189)</f>
        <v>18996</v>
      </c>
      <c r="I188" s="159"/>
      <c r="J188" s="194">
        <f t="shared" si="74"/>
        <v>18996</v>
      </c>
      <c r="K188" s="194">
        <f>K189</f>
        <v>0</v>
      </c>
      <c r="L188" s="330">
        <f>L189</f>
        <v>18996</v>
      </c>
      <c r="M188" s="330">
        <f>M189</f>
        <v>0</v>
      </c>
      <c r="N188" s="330"/>
      <c r="O188" s="330"/>
      <c r="P188" s="330">
        <f>P189</f>
        <v>18996</v>
      </c>
      <c r="Q188" s="16"/>
      <c r="R188" s="146">
        <f t="shared" si="71"/>
        <v>18996</v>
      </c>
      <c r="T188" s="146">
        <f t="shared" si="58"/>
        <v>18996</v>
      </c>
      <c r="U188" s="146"/>
      <c r="V188" s="146">
        <f>V189</f>
        <v>18996</v>
      </c>
    </row>
    <row r="189" spans="1:22" ht="12.75">
      <c r="A189" s="166"/>
      <c r="B189" s="243"/>
      <c r="C189" s="166" t="s">
        <v>187</v>
      </c>
      <c r="D189" s="163" t="s">
        <v>188</v>
      </c>
      <c r="E189" s="193">
        <v>17281</v>
      </c>
      <c r="F189" s="193">
        <v>18996</v>
      </c>
      <c r="G189" s="159"/>
      <c r="H189" s="194">
        <f>F189+G189</f>
        <v>18996</v>
      </c>
      <c r="I189" s="159"/>
      <c r="J189" s="194">
        <f t="shared" si="74"/>
        <v>18996</v>
      </c>
      <c r="K189" s="16"/>
      <c r="L189" s="317">
        <f t="shared" si="73"/>
        <v>18996</v>
      </c>
      <c r="M189" s="317"/>
      <c r="N189" s="317"/>
      <c r="O189" s="317"/>
      <c r="P189" s="317">
        <f>L189+M189</f>
        <v>18996</v>
      </c>
      <c r="Q189" s="16"/>
      <c r="R189" s="146">
        <f t="shared" si="71"/>
        <v>18996</v>
      </c>
      <c r="T189" s="146">
        <f t="shared" si="58"/>
        <v>18996</v>
      </c>
      <c r="U189" s="146"/>
      <c r="V189" s="146">
        <f>T189+U189</f>
        <v>18996</v>
      </c>
    </row>
    <row r="190" spans="1:22" ht="12.75">
      <c r="A190" s="166"/>
      <c r="B190" s="243" t="s">
        <v>189</v>
      </c>
      <c r="C190" s="166"/>
      <c r="D190" s="163" t="s">
        <v>16</v>
      </c>
      <c r="E190" s="202">
        <f>SUM(E193:E199)</f>
        <v>24022</v>
      </c>
      <c r="F190" s="202">
        <f>SUM(F193:F199)</f>
        <v>24600</v>
      </c>
      <c r="G190" s="177">
        <f>SUM(G191:G199)</f>
        <v>79700</v>
      </c>
      <c r="H190" s="194">
        <f>SUM(H191:H199)</f>
        <v>104300</v>
      </c>
      <c r="I190" s="159"/>
      <c r="J190" s="194">
        <f t="shared" si="74"/>
        <v>104300</v>
      </c>
      <c r="K190" s="194">
        <f>SUM(K191:K199)</f>
        <v>0</v>
      </c>
      <c r="L190" s="330">
        <f>SUM(L191:L199)</f>
        <v>104300</v>
      </c>
      <c r="M190" s="330">
        <f>SUM(M191:M199)</f>
        <v>6500</v>
      </c>
      <c r="N190" s="330"/>
      <c r="O190" s="330"/>
      <c r="P190" s="330">
        <f>SUM(P191:P199)</f>
        <v>110800</v>
      </c>
      <c r="Q190" s="16">
        <v>9120</v>
      </c>
      <c r="R190" s="146">
        <f>SUM(R191:R199)</f>
        <v>119920</v>
      </c>
      <c r="T190" s="146">
        <f t="shared" si="58"/>
        <v>119920</v>
      </c>
      <c r="U190" s="146"/>
      <c r="V190" s="146">
        <f>SUM(V191:V199)</f>
        <v>119920</v>
      </c>
    </row>
    <row r="191" spans="1:22" ht="12.75">
      <c r="A191" s="166"/>
      <c r="B191" s="243"/>
      <c r="C191" s="166">
        <v>3020</v>
      </c>
      <c r="D191" s="163" t="s">
        <v>153</v>
      </c>
      <c r="E191" s="202"/>
      <c r="F191" s="202">
        <v>0</v>
      </c>
      <c r="G191" s="159">
        <v>200</v>
      </c>
      <c r="H191" s="194">
        <f>SUM(F191:G191)</f>
        <v>200</v>
      </c>
      <c r="I191" s="159"/>
      <c r="J191" s="194">
        <f t="shared" si="74"/>
        <v>200</v>
      </c>
      <c r="K191" s="16"/>
      <c r="L191" s="317">
        <f t="shared" si="73"/>
        <v>200</v>
      </c>
      <c r="M191" s="317"/>
      <c r="N191" s="317"/>
      <c r="O191" s="317"/>
      <c r="P191" s="317">
        <f>L191+M191</f>
        <v>200</v>
      </c>
      <c r="Q191" s="16"/>
      <c r="R191" s="146">
        <f>P191+Q191</f>
        <v>200</v>
      </c>
      <c r="T191" s="146">
        <f t="shared" si="58"/>
        <v>200</v>
      </c>
      <c r="U191" s="146"/>
      <c r="V191" s="146">
        <f>T191+U191</f>
        <v>200</v>
      </c>
    </row>
    <row r="192" spans="1:22" ht="12.75">
      <c r="A192" s="166"/>
      <c r="B192" s="243"/>
      <c r="C192" s="166" t="s">
        <v>205</v>
      </c>
      <c r="D192" s="163" t="s">
        <v>147</v>
      </c>
      <c r="E192" s="202"/>
      <c r="F192" s="202">
        <v>0</v>
      </c>
      <c r="G192" s="177">
        <v>62500</v>
      </c>
      <c r="H192" s="194">
        <f aca="true" t="shared" si="75" ref="H192:H199">SUM(F192:G192)</f>
        <v>62500</v>
      </c>
      <c r="I192" s="159"/>
      <c r="J192" s="194">
        <f t="shared" si="74"/>
        <v>62500</v>
      </c>
      <c r="K192" s="16"/>
      <c r="L192" s="317">
        <f aca="true" t="shared" si="76" ref="L192:L199">J192+K192</f>
        <v>62500</v>
      </c>
      <c r="M192" s="317"/>
      <c r="N192" s="317"/>
      <c r="O192" s="317"/>
      <c r="P192" s="317">
        <f aca="true" t="shared" si="77" ref="P192:P199">L192+M192</f>
        <v>62500</v>
      </c>
      <c r="Q192" s="16"/>
      <c r="R192" s="146">
        <f aca="true" t="shared" si="78" ref="R192:R246">P192+Q192</f>
        <v>62500</v>
      </c>
      <c r="T192" s="146">
        <f t="shared" si="58"/>
        <v>62500</v>
      </c>
      <c r="U192" s="146"/>
      <c r="V192" s="146">
        <f aca="true" t="shared" si="79" ref="V192:V199">T192+U192</f>
        <v>62500</v>
      </c>
    </row>
    <row r="193" spans="1:22" ht="12.75">
      <c r="A193" s="166"/>
      <c r="B193" s="243"/>
      <c r="C193" s="166" t="s">
        <v>190</v>
      </c>
      <c r="D193" s="163" t="s">
        <v>142</v>
      </c>
      <c r="E193" s="202">
        <v>50</v>
      </c>
      <c r="F193" s="202">
        <v>50</v>
      </c>
      <c r="G193" s="177">
        <v>10770</v>
      </c>
      <c r="H193" s="194">
        <f t="shared" si="75"/>
        <v>10820</v>
      </c>
      <c r="I193" s="159"/>
      <c r="J193" s="194">
        <f t="shared" si="74"/>
        <v>10820</v>
      </c>
      <c r="K193" s="16"/>
      <c r="L193" s="317">
        <f t="shared" si="76"/>
        <v>10820</v>
      </c>
      <c r="M193" s="317"/>
      <c r="N193" s="317"/>
      <c r="O193" s="317"/>
      <c r="P193" s="317">
        <f t="shared" si="77"/>
        <v>10820</v>
      </c>
      <c r="Q193" s="16"/>
      <c r="R193" s="146">
        <f t="shared" si="78"/>
        <v>10820</v>
      </c>
      <c r="T193" s="146">
        <f t="shared" si="58"/>
        <v>10820</v>
      </c>
      <c r="U193" s="146"/>
      <c r="V193" s="146">
        <f t="shared" si="79"/>
        <v>10820</v>
      </c>
    </row>
    <row r="194" spans="1:22" ht="12.75">
      <c r="A194" s="166"/>
      <c r="B194" s="243"/>
      <c r="C194" s="166" t="s">
        <v>206</v>
      </c>
      <c r="D194" s="163" t="s">
        <v>143</v>
      </c>
      <c r="E194" s="202"/>
      <c r="F194" s="202">
        <v>0</v>
      </c>
      <c r="G194" s="177">
        <v>1540</v>
      </c>
      <c r="H194" s="194">
        <f t="shared" si="75"/>
        <v>1540</v>
      </c>
      <c r="I194" s="159"/>
      <c r="J194" s="194">
        <f t="shared" si="74"/>
        <v>1540</v>
      </c>
      <c r="K194" s="16"/>
      <c r="L194" s="317">
        <f t="shared" si="76"/>
        <v>1540</v>
      </c>
      <c r="M194" s="317"/>
      <c r="N194" s="317"/>
      <c r="O194" s="317"/>
      <c r="P194" s="317">
        <f t="shared" si="77"/>
        <v>1540</v>
      </c>
      <c r="Q194" s="16"/>
      <c r="R194" s="146">
        <f t="shared" si="78"/>
        <v>1540</v>
      </c>
      <c r="T194" s="146">
        <f t="shared" si="58"/>
        <v>1540</v>
      </c>
      <c r="U194" s="146"/>
      <c r="V194" s="146">
        <f t="shared" si="79"/>
        <v>1540</v>
      </c>
    </row>
    <row r="195" spans="1:22" ht="12.75">
      <c r="A195" s="166"/>
      <c r="B195" s="243"/>
      <c r="C195" s="166" t="s">
        <v>173</v>
      </c>
      <c r="D195" s="163" t="s">
        <v>174</v>
      </c>
      <c r="E195" s="202"/>
      <c r="F195" s="202"/>
      <c r="G195" s="177"/>
      <c r="H195" s="194"/>
      <c r="I195" s="159"/>
      <c r="J195" s="194"/>
      <c r="K195" s="16"/>
      <c r="L195" s="317"/>
      <c r="M195" s="317">
        <v>800</v>
      </c>
      <c r="N195" s="317"/>
      <c r="O195" s="317"/>
      <c r="P195" s="317">
        <f t="shared" si="77"/>
        <v>800</v>
      </c>
      <c r="Q195" s="16"/>
      <c r="R195" s="146">
        <f t="shared" si="78"/>
        <v>800</v>
      </c>
      <c r="T195" s="146">
        <f t="shared" si="58"/>
        <v>800</v>
      </c>
      <c r="U195" s="146"/>
      <c r="V195" s="146">
        <f t="shared" si="79"/>
        <v>800</v>
      </c>
    </row>
    <row r="196" spans="1:22" ht="12.75">
      <c r="A196" s="166"/>
      <c r="B196" s="243"/>
      <c r="C196" s="166" t="s">
        <v>191</v>
      </c>
      <c r="D196" s="163" t="s">
        <v>132</v>
      </c>
      <c r="E196" s="202">
        <v>3000</v>
      </c>
      <c r="F196" s="202">
        <v>3000</v>
      </c>
      <c r="G196" s="177">
        <v>2000</v>
      </c>
      <c r="H196" s="194">
        <f t="shared" si="75"/>
        <v>5000</v>
      </c>
      <c r="I196" s="159"/>
      <c r="J196" s="194">
        <f t="shared" si="74"/>
        <v>5000</v>
      </c>
      <c r="K196" s="16"/>
      <c r="L196" s="317">
        <f t="shared" si="76"/>
        <v>5000</v>
      </c>
      <c r="M196" s="317"/>
      <c r="N196" s="317"/>
      <c r="O196" s="317"/>
      <c r="P196" s="317">
        <f t="shared" si="77"/>
        <v>5000</v>
      </c>
      <c r="Q196" s="16">
        <v>-400</v>
      </c>
      <c r="R196" s="146">
        <f t="shared" si="78"/>
        <v>4600</v>
      </c>
      <c r="T196" s="146">
        <f t="shared" si="58"/>
        <v>4600</v>
      </c>
      <c r="U196" s="146"/>
      <c r="V196" s="146">
        <f t="shared" si="79"/>
        <v>4600</v>
      </c>
    </row>
    <row r="197" spans="1:22" ht="12.75">
      <c r="A197" s="160"/>
      <c r="B197" s="243"/>
      <c r="C197" s="166" t="s">
        <v>140</v>
      </c>
      <c r="D197" s="163" t="s">
        <v>127</v>
      </c>
      <c r="E197" s="202">
        <v>1550</v>
      </c>
      <c r="F197" s="202">
        <v>1550</v>
      </c>
      <c r="G197" s="177">
        <v>1000</v>
      </c>
      <c r="H197" s="194">
        <f t="shared" si="75"/>
        <v>2550</v>
      </c>
      <c r="I197" s="159"/>
      <c r="J197" s="194">
        <f t="shared" si="74"/>
        <v>2550</v>
      </c>
      <c r="K197" s="16"/>
      <c r="L197" s="317">
        <f t="shared" si="76"/>
        <v>2550</v>
      </c>
      <c r="M197" s="317">
        <v>-800</v>
      </c>
      <c r="N197" s="317"/>
      <c r="O197" s="317"/>
      <c r="P197" s="317">
        <f t="shared" si="77"/>
        <v>1750</v>
      </c>
      <c r="Q197" s="16">
        <v>9120</v>
      </c>
      <c r="R197" s="146">
        <f t="shared" si="78"/>
        <v>10870</v>
      </c>
      <c r="T197" s="146">
        <f t="shared" si="58"/>
        <v>10870</v>
      </c>
      <c r="U197" s="146"/>
      <c r="V197" s="146">
        <f t="shared" si="79"/>
        <v>10870</v>
      </c>
    </row>
    <row r="198" spans="1:22" ht="12.75">
      <c r="A198" s="166"/>
      <c r="B198" s="243"/>
      <c r="C198" s="166">
        <v>4410</v>
      </c>
      <c r="D198" s="163" t="s">
        <v>149</v>
      </c>
      <c r="E198" s="159"/>
      <c r="F198" s="159">
        <v>0</v>
      </c>
      <c r="G198" s="177">
        <v>250</v>
      </c>
      <c r="H198" s="194">
        <f t="shared" si="75"/>
        <v>250</v>
      </c>
      <c r="I198" s="159"/>
      <c r="J198" s="194">
        <f t="shared" si="74"/>
        <v>250</v>
      </c>
      <c r="K198" s="16"/>
      <c r="L198" s="317">
        <f t="shared" si="76"/>
        <v>250</v>
      </c>
      <c r="M198" s="317"/>
      <c r="N198" s="317"/>
      <c r="O198" s="317"/>
      <c r="P198" s="317">
        <f t="shared" si="77"/>
        <v>250</v>
      </c>
      <c r="Q198" s="16">
        <v>400</v>
      </c>
      <c r="R198" s="146">
        <f t="shared" si="78"/>
        <v>650</v>
      </c>
      <c r="T198" s="146">
        <f t="shared" si="58"/>
        <v>650</v>
      </c>
      <c r="U198" s="146"/>
      <c r="V198" s="146">
        <f t="shared" si="79"/>
        <v>650</v>
      </c>
    </row>
    <row r="199" spans="1:22" ht="12.75">
      <c r="A199" s="166"/>
      <c r="B199" s="243"/>
      <c r="C199" s="166" t="s">
        <v>192</v>
      </c>
      <c r="D199" s="167" t="s">
        <v>150</v>
      </c>
      <c r="E199" s="207">
        <v>19422</v>
      </c>
      <c r="F199" s="207">
        <v>20000</v>
      </c>
      <c r="G199" s="177">
        <v>1440</v>
      </c>
      <c r="H199" s="194">
        <f t="shared" si="75"/>
        <v>21440</v>
      </c>
      <c r="I199" s="159"/>
      <c r="J199" s="194">
        <f t="shared" si="74"/>
        <v>21440</v>
      </c>
      <c r="K199" s="16"/>
      <c r="L199" s="317">
        <f t="shared" si="76"/>
        <v>21440</v>
      </c>
      <c r="M199" s="317">
        <v>6500</v>
      </c>
      <c r="N199" s="317"/>
      <c r="O199" s="317"/>
      <c r="P199" s="317">
        <f t="shared" si="77"/>
        <v>27940</v>
      </c>
      <c r="Q199" s="16"/>
      <c r="R199" s="146">
        <f t="shared" si="78"/>
        <v>27940</v>
      </c>
      <c r="T199" s="146">
        <f t="shared" si="58"/>
        <v>27940</v>
      </c>
      <c r="U199" s="146"/>
      <c r="V199" s="146">
        <f t="shared" si="79"/>
        <v>27940</v>
      </c>
    </row>
    <row r="200" spans="1:22" ht="12.75">
      <c r="A200" s="172" t="s">
        <v>193</v>
      </c>
      <c r="B200" s="242"/>
      <c r="C200" s="172"/>
      <c r="D200" s="208" t="s">
        <v>194</v>
      </c>
      <c r="E200" s="192">
        <f>SUM(E201+E207)</f>
        <v>169902</v>
      </c>
      <c r="F200" s="192">
        <f>SUM(F201+F207)</f>
        <v>134200</v>
      </c>
      <c r="G200" s="159">
        <v>0</v>
      </c>
      <c r="H200" s="192">
        <f aca="true" t="shared" si="80" ref="H200:P200">SUM(H201+H207)</f>
        <v>134200</v>
      </c>
      <c r="I200" s="192">
        <f t="shared" si="80"/>
        <v>0</v>
      </c>
      <c r="J200" s="192">
        <f t="shared" si="80"/>
        <v>134200</v>
      </c>
      <c r="K200" s="192">
        <f t="shared" si="80"/>
        <v>0</v>
      </c>
      <c r="L200" s="184">
        <f t="shared" si="80"/>
        <v>134200</v>
      </c>
      <c r="M200" s="184">
        <f t="shared" si="80"/>
        <v>0</v>
      </c>
      <c r="N200" s="184"/>
      <c r="O200" s="184"/>
      <c r="P200" s="184">
        <f t="shared" si="80"/>
        <v>134200</v>
      </c>
      <c r="Q200" s="16"/>
      <c r="R200" s="146">
        <f t="shared" si="78"/>
        <v>134200</v>
      </c>
      <c r="T200" s="146">
        <f t="shared" si="58"/>
        <v>134200</v>
      </c>
      <c r="U200" s="146"/>
      <c r="V200" s="146">
        <f>SUM(T200:U200)</f>
        <v>134200</v>
      </c>
    </row>
    <row r="201" spans="1:22" ht="12.75">
      <c r="A201" s="160"/>
      <c r="B201" s="244">
        <v>85154</v>
      </c>
      <c r="C201" s="162"/>
      <c r="D201" s="160" t="s">
        <v>195</v>
      </c>
      <c r="E201" s="202">
        <f>SUM(E203:E206)</f>
        <v>94902</v>
      </c>
      <c r="F201" s="202">
        <f>SUM(F203:F206)</f>
        <v>84200</v>
      </c>
      <c r="G201" s="159">
        <v>0</v>
      </c>
      <c r="H201" s="202">
        <f>SUM(H203:H206)</f>
        <v>84200</v>
      </c>
      <c r="I201" s="202">
        <f>SUM(I203:I206)</f>
        <v>0</v>
      </c>
      <c r="J201" s="202">
        <f>SUM(J203:J206)</f>
        <v>84200</v>
      </c>
      <c r="K201" s="202">
        <f>SUM(K203:K206)</f>
        <v>0</v>
      </c>
      <c r="L201" s="205">
        <f>SUM(L203:L206)</f>
        <v>84200</v>
      </c>
      <c r="M201" s="317"/>
      <c r="N201" s="317"/>
      <c r="O201" s="317"/>
      <c r="P201" s="317">
        <f aca="true" t="shared" si="81" ref="P201:P206">L201+M201</f>
        <v>84200</v>
      </c>
      <c r="Q201" s="16"/>
      <c r="R201" s="146">
        <f t="shared" si="78"/>
        <v>84200</v>
      </c>
      <c r="T201" s="146">
        <f t="shared" si="58"/>
        <v>84200</v>
      </c>
      <c r="U201" s="146"/>
      <c r="V201" s="146">
        <f>SUM(V202:V206)</f>
        <v>84200</v>
      </c>
    </row>
    <row r="202" spans="1:22" ht="12.75">
      <c r="A202" s="160"/>
      <c r="B202" s="244"/>
      <c r="C202" s="166" t="s">
        <v>173</v>
      </c>
      <c r="D202" s="163" t="s">
        <v>174</v>
      </c>
      <c r="E202" s="202"/>
      <c r="F202" s="202"/>
      <c r="G202" s="159"/>
      <c r="H202" s="202"/>
      <c r="I202" s="202"/>
      <c r="J202" s="202"/>
      <c r="K202" s="295"/>
      <c r="L202" s="298"/>
      <c r="M202" s="317">
        <v>2400</v>
      </c>
      <c r="N202" s="317">
        <v>3000</v>
      </c>
      <c r="O202" s="317">
        <v>5400</v>
      </c>
      <c r="P202" s="317">
        <v>5400</v>
      </c>
      <c r="Q202" s="16"/>
      <c r="R202" s="146">
        <f t="shared" si="78"/>
        <v>5400</v>
      </c>
      <c r="S202" s="146">
        <v>10000</v>
      </c>
      <c r="T202" s="146">
        <f t="shared" si="58"/>
        <v>15400</v>
      </c>
      <c r="U202" s="146"/>
      <c r="V202" s="146">
        <f>T202+U202</f>
        <v>15400</v>
      </c>
    </row>
    <row r="203" spans="1:22" ht="48">
      <c r="A203" s="166"/>
      <c r="B203" s="243"/>
      <c r="C203" s="166" t="s">
        <v>138</v>
      </c>
      <c r="D203" s="163" t="s">
        <v>139</v>
      </c>
      <c r="E203" s="206">
        <v>0</v>
      </c>
      <c r="F203" s="206">
        <v>2000</v>
      </c>
      <c r="G203" s="159">
        <v>0</v>
      </c>
      <c r="H203" s="206">
        <v>2000</v>
      </c>
      <c r="I203" s="159"/>
      <c r="J203" s="194">
        <f>H203+I203</f>
        <v>2000</v>
      </c>
      <c r="K203" s="16"/>
      <c r="L203" s="317">
        <f>J203+K203</f>
        <v>2000</v>
      </c>
      <c r="M203" s="317"/>
      <c r="N203" s="317"/>
      <c r="O203" s="317"/>
      <c r="P203" s="317">
        <f t="shared" si="81"/>
        <v>2000</v>
      </c>
      <c r="Q203" s="16"/>
      <c r="R203" s="146">
        <f t="shared" si="78"/>
        <v>2000</v>
      </c>
      <c r="T203" s="146">
        <f t="shared" si="58"/>
        <v>2000</v>
      </c>
      <c r="U203" s="146"/>
      <c r="V203" s="146">
        <f>T203+U203</f>
        <v>2000</v>
      </c>
    </row>
    <row r="204" spans="1:22" ht="12.75">
      <c r="A204" s="166"/>
      <c r="B204" s="243"/>
      <c r="C204" s="166" t="s">
        <v>191</v>
      </c>
      <c r="D204" s="163" t="s">
        <v>132</v>
      </c>
      <c r="E204" s="202">
        <v>32922</v>
      </c>
      <c r="F204" s="202">
        <v>30000</v>
      </c>
      <c r="G204" s="159">
        <v>0</v>
      </c>
      <c r="H204" s="202">
        <v>30000</v>
      </c>
      <c r="I204" s="159"/>
      <c r="J204" s="194">
        <f>H204+I204</f>
        <v>30000</v>
      </c>
      <c r="K204" s="16"/>
      <c r="L204" s="317">
        <f>J204+K204</f>
        <v>30000</v>
      </c>
      <c r="M204" s="317"/>
      <c r="N204" s="317"/>
      <c r="O204" s="317"/>
      <c r="P204" s="317">
        <f t="shared" si="81"/>
        <v>30000</v>
      </c>
      <c r="Q204" s="16"/>
      <c r="R204" s="146">
        <f t="shared" si="78"/>
        <v>30000</v>
      </c>
      <c r="S204">
        <v>-10000</v>
      </c>
      <c r="T204" s="146">
        <f t="shared" si="58"/>
        <v>20000</v>
      </c>
      <c r="U204" s="146"/>
      <c r="V204" s="146">
        <f>T204+U204</f>
        <v>20000</v>
      </c>
    </row>
    <row r="205" spans="1:22" ht="12.75">
      <c r="A205" s="166"/>
      <c r="B205" s="243"/>
      <c r="C205" s="166" t="s">
        <v>140</v>
      </c>
      <c r="D205" s="163" t="s">
        <v>127</v>
      </c>
      <c r="E205" s="202">
        <v>61180</v>
      </c>
      <c r="F205" s="202">
        <v>51200</v>
      </c>
      <c r="G205" s="159">
        <v>0</v>
      </c>
      <c r="H205" s="202">
        <v>51200</v>
      </c>
      <c r="I205" s="159"/>
      <c r="J205" s="194">
        <f>H205+I205</f>
        <v>51200</v>
      </c>
      <c r="K205" s="16"/>
      <c r="L205" s="317">
        <f>J205+K205</f>
        <v>51200</v>
      </c>
      <c r="M205" s="317">
        <v>-2400</v>
      </c>
      <c r="N205" s="317">
        <v>-3000</v>
      </c>
      <c r="O205" s="317"/>
      <c r="P205" s="317">
        <v>45800</v>
      </c>
      <c r="Q205" s="16"/>
      <c r="R205" s="146">
        <f t="shared" si="78"/>
        <v>45800</v>
      </c>
      <c r="T205" s="146">
        <f t="shared" si="58"/>
        <v>45800</v>
      </c>
      <c r="U205" s="146"/>
      <c r="V205" s="146">
        <f>T205+U205</f>
        <v>45800</v>
      </c>
    </row>
    <row r="206" spans="1:22" ht="12.75">
      <c r="A206" s="166"/>
      <c r="B206" s="243"/>
      <c r="C206" s="166" t="s">
        <v>196</v>
      </c>
      <c r="D206" s="163" t="s">
        <v>149</v>
      </c>
      <c r="E206" s="202">
        <v>800</v>
      </c>
      <c r="F206" s="202">
        <v>1000</v>
      </c>
      <c r="G206" s="159">
        <v>0</v>
      </c>
      <c r="H206" s="202">
        <v>1000</v>
      </c>
      <c r="I206" s="159"/>
      <c r="J206" s="194">
        <f>H206+I206</f>
        <v>1000</v>
      </c>
      <c r="K206" s="16"/>
      <c r="L206" s="317">
        <f>J206+K206</f>
        <v>1000</v>
      </c>
      <c r="M206" s="317"/>
      <c r="N206" s="317"/>
      <c r="O206" s="317"/>
      <c r="P206" s="317">
        <f t="shared" si="81"/>
        <v>1000</v>
      </c>
      <c r="Q206" s="16"/>
      <c r="R206" s="146">
        <f t="shared" si="78"/>
        <v>1000</v>
      </c>
      <c r="T206" s="146">
        <f t="shared" si="58"/>
        <v>1000</v>
      </c>
      <c r="U206" s="146"/>
      <c r="V206" s="146">
        <f>T206+U206</f>
        <v>1000</v>
      </c>
    </row>
    <row r="207" spans="1:22" ht="12.75">
      <c r="A207" s="166"/>
      <c r="B207" s="243" t="s">
        <v>197</v>
      </c>
      <c r="C207" s="166"/>
      <c r="D207" s="163" t="s">
        <v>16</v>
      </c>
      <c r="E207" s="202">
        <f>SUM(E209:E209)</f>
        <v>75000</v>
      </c>
      <c r="F207" s="202">
        <f>SUM(F209:F209)</f>
        <v>50000</v>
      </c>
      <c r="G207" s="159">
        <v>0</v>
      </c>
      <c r="H207" s="202">
        <f>H208+H209</f>
        <v>50000</v>
      </c>
      <c r="I207" s="202">
        <f>I208+I209</f>
        <v>0</v>
      </c>
      <c r="J207" s="202">
        <f>J208+J209</f>
        <v>50000</v>
      </c>
      <c r="K207" s="202">
        <f>K208+K209</f>
        <v>0</v>
      </c>
      <c r="L207" s="205">
        <f>SUM(L208:L209)</f>
        <v>50000</v>
      </c>
      <c r="M207" s="205">
        <f>SUM(M208:M209)</f>
        <v>0</v>
      </c>
      <c r="N207" s="205"/>
      <c r="O207" s="205"/>
      <c r="P207" s="205">
        <f>SUM(P208:P209)</f>
        <v>50000</v>
      </c>
      <c r="Q207" s="16"/>
      <c r="R207" s="146">
        <f t="shared" si="78"/>
        <v>50000</v>
      </c>
      <c r="T207" s="146">
        <f aca="true" t="shared" si="82" ref="T207:T271">R207+S207</f>
        <v>50000</v>
      </c>
      <c r="U207" s="146"/>
      <c r="V207" s="146">
        <f>SUM(V208:V209)</f>
        <v>50000</v>
      </c>
    </row>
    <row r="208" spans="1:22" ht="12.75">
      <c r="A208" s="166"/>
      <c r="B208" s="243"/>
      <c r="C208" s="166" t="s">
        <v>191</v>
      </c>
      <c r="D208" s="163" t="s">
        <v>132</v>
      </c>
      <c r="E208" s="202"/>
      <c r="F208" s="202"/>
      <c r="G208" s="159"/>
      <c r="H208" s="202">
        <v>0</v>
      </c>
      <c r="I208" s="159">
        <v>25000</v>
      </c>
      <c r="J208" s="194">
        <f>H208+I208</f>
        <v>25000</v>
      </c>
      <c r="K208" s="16"/>
      <c r="L208" s="317">
        <f>J208+K208</f>
        <v>25000</v>
      </c>
      <c r="M208" s="317"/>
      <c r="N208" s="317"/>
      <c r="O208" s="317"/>
      <c r="P208" s="317">
        <f>L208+M208</f>
        <v>25000</v>
      </c>
      <c r="Q208" s="16"/>
      <c r="R208" s="146">
        <f t="shared" si="78"/>
        <v>25000</v>
      </c>
      <c r="T208" s="146">
        <f t="shared" si="82"/>
        <v>25000</v>
      </c>
      <c r="U208" s="146"/>
      <c r="V208" s="146">
        <f>T208+U208</f>
        <v>25000</v>
      </c>
    </row>
    <row r="209" spans="1:22" ht="12.75">
      <c r="A209" s="166"/>
      <c r="B209" s="243"/>
      <c r="C209" s="166" t="s">
        <v>198</v>
      </c>
      <c r="D209" s="163" t="s">
        <v>199</v>
      </c>
      <c r="E209" s="202">
        <v>75000</v>
      </c>
      <c r="F209" s="202">
        <v>50000</v>
      </c>
      <c r="G209" s="159">
        <v>0</v>
      </c>
      <c r="H209" s="202">
        <v>50000</v>
      </c>
      <c r="I209" s="159">
        <v>-25000</v>
      </c>
      <c r="J209" s="194">
        <f>H209+I209</f>
        <v>25000</v>
      </c>
      <c r="K209" s="16"/>
      <c r="L209" s="317">
        <f>J209+K209</f>
        <v>25000</v>
      </c>
      <c r="M209" s="317"/>
      <c r="N209" s="317"/>
      <c r="O209" s="317"/>
      <c r="P209" s="317">
        <f>L209+M209</f>
        <v>25000</v>
      </c>
      <c r="Q209" s="16"/>
      <c r="R209" s="146">
        <f t="shared" si="78"/>
        <v>25000</v>
      </c>
      <c r="T209" s="146">
        <f t="shared" si="82"/>
        <v>25000</v>
      </c>
      <c r="U209" s="146"/>
      <c r="V209" s="146">
        <f>T209+U209</f>
        <v>25000</v>
      </c>
    </row>
    <row r="210" spans="1:22" ht="12.75">
      <c r="A210" s="172" t="s">
        <v>200</v>
      </c>
      <c r="B210" s="242"/>
      <c r="C210" s="172"/>
      <c r="D210" s="157" t="s">
        <v>103</v>
      </c>
      <c r="E210" s="209" t="e">
        <f>SUM(E211+E218+E220+E222+#REF!+E225+E241+#REF!+E244)</f>
        <v>#REF!</v>
      </c>
      <c r="F210" s="209">
        <f>SUM(F211+F218+F220+F222+F225+F241+F244)</f>
        <v>1204302</v>
      </c>
      <c r="G210" s="159">
        <v>0</v>
      </c>
      <c r="H210" s="209">
        <f aca="true" t="shared" si="83" ref="H210:P210">SUM(H211+H218+H220+H222+H225+H241+H244)</f>
        <v>1204302</v>
      </c>
      <c r="I210" s="209">
        <f t="shared" si="83"/>
        <v>10014</v>
      </c>
      <c r="J210" s="209">
        <f t="shared" si="83"/>
        <v>1214316</v>
      </c>
      <c r="K210" s="209">
        <f t="shared" si="83"/>
        <v>0</v>
      </c>
      <c r="L210" s="332">
        <f t="shared" si="83"/>
        <v>1214316</v>
      </c>
      <c r="M210" s="332">
        <f t="shared" si="83"/>
        <v>54200</v>
      </c>
      <c r="N210" s="332"/>
      <c r="O210" s="332"/>
      <c r="P210" s="332">
        <f t="shared" si="83"/>
        <v>1268516</v>
      </c>
      <c r="Q210" s="16"/>
      <c r="R210" s="146">
        <f t="shared" si="78"/>
        <v>1268516</v>
      </c>
      <c r="T210" s="146">
        <f t="shared" si="82"/>
        <v>1268516</v>
      </c>
      <c r="U210" s="146">
        <f>U211+U218+U220+U222+U225+U241+U244</f>
        <v>27469</v>
      </c>
      <c r="V210" s="146">
        <f>V211+V218+V220+V222+V225+V241+V244</f>
        <v>1295985</v>
      </c>
    </row>
    <row r="211" spans="1:22" ht="24">
      <c r="A211" s="166"/>
      <c r="B211" s="243" t="s">
        <v>201</v>
      </c>
      <c r="C211" s="166"/>
      <c r="D211" s="167" t="s">
        <v>202</v>
      </c>
      <c r="E211" s="206">
        <f>SUM(E212:E217)</f>
        <v>357346</v>
      </c>
      <c r="F211" s="206">
        <f>SUM(F212:F217)</f>
        <v>716000</v>
      </c>
      <c r="G211" s="159">
        <v>0</v>
      </c>
      <c r="H211" s="206">
        <f aca="true" t="shared" si="84" ref="H211:P211">SUM(H212:H217)</f>
        <v>716000</v>
      </c>
      <c r="I211" s="206">
        <f t="shared" si="84"/>
        <v>0</v>
      </c>
      <c r="J211" s="206">
        <f t="shared" si="84"/>
        <v>716000</v>
      </c>
      <c r="K211" s="206">
        <f t="shared" si="84"/>
        <v>0</v>
      </c>
      <c r="L211" s="205">
        <f t="shared" si="84"/>
        <v>716000</v>
      </c>
      <c r="M211" s="205">
        <f t="shared" si="84"/>
        <v>0</v>
      </c>
      <c r="N211" s="205"/>
      <c r="O211" s="205"/>
      <c r="P211" s="205">
        <f t="shared" si="84"/>
        <v>716000</v>
      </c>
      <c r="Q211" s="16"/>
      <c r="R211" s="146">
        <f t="shared" si="78"/>
        <v>716000</v>
      </c>
      <c r="T211" s="146">
        <f t="shared" si="82"/>
        <v>716000</v>
      </c>
      <c r="U211" s="146"/>
      <c r="V211" s="146">
        <f>SUM(V212:V217)</f>
        <v>716000</v>
      </c>
    </row>
    <row r="212" spans="1:22" ht="12.75">
      <c r="A212" s="166"/>
      <c r="B212" s="243"/>
      <c r="C212" s="166" t="s">
        <v>203</v>
      </c>
      <c r="D212" s="163" t="s">
        <v>204</v>
      </c>
      <c r="E212" s="202">
        <v>338544</v>
      </c>
      <c r="F212" s="202">
        <v>691680</v>
      </c>
      <c r="G212" s="159">
        <v>0</v>
      </c>
      <c r="H212" s="202">
        <v>691680</v>
      </c>
      <c r="I212" s="159"/>
      <c r="J212" s="194">
        <f aca="true" t="shared" si="85" ref="J212:J217">H212+I212</f>
        <v>691680</v>
      </c>
      <c r="K212" s="16"/>
      <c r="L212" s="317">
        <f aca="true" t="shared" si="86" ref="L212:L217">J212+K212</f>
        <v>691680</v>
      </c>
      <c r="M212" s="317"/>
      <c r="N212" s="317"/>
      <c r="O212" s="317"/>
      <c r="P212" s="317">
        <f aca="true" t="shared" si="87" ref="P212:P217">L212+M212</f>
        <v>691680</v>
      </c>
      <c r="Q212" s="16"/>
      <c r="R212" s="146">
        <f t="shared" si="78"/>
        <v>691680</v>
      </c>
      <c r="T212" s="146">
        <f t="shared" si="82"/>
        <v>691680</v>
      </c>
      <c r="U212" s="146"/>
      <c r="V212" s="146">
        <f aca="true" t="shared" si="88" ref="V212:V217">T212+U212</f>
        <v>691680</v>
      </c>
    </row>
    <row r="213" spans="1:22" ht="12.75">
      <c r="A213" s="166"/>
      <c r="B213" s="243"/>
      <c r="C213" s="166" t="s">
        <v>205</v>
      </c>
      <c r="D213" s="163" t="s">
        <v>147</v>
      </c>
      <c r="E213" s="202">
        <v>5325</v>
      </c>
      <c r="F213" s="202">
        <v>8665</v>
      </c>
      <c r="G213" s="159">
        <v>0</v>
      </c>
      <c r="H213" s="202">
        <v>8665</v>
      </c>
      <c r="I213" s="159"/>
      <c r="J213" s="194">
        <f t="shared" si="85"/>
        <v>8665</v>
      </c>
      <c r="K213" s="16"/>
      <c r="L213" s="317">
        <f t="shared" si="86"/>
        <v>8665</v>
      </c>
      <c r="M213" s="317"/>
      <c r="N213" s="317"/>
      <c r="O213" s="317"/>
      <c r="P213" s="317">
        <f t="shared" si="87"/>
        <v>8665</v>
      </c>
      <c r="Q213" s="16"/>
      <c r="R213" s="146">
        <f t="shared" si="78"/>
        <v>8665</v>
      </c>
      <c r="T213" s="146">
        <f t="shared" si="82"/>
        <v>8665</v>
      </c>
      <c r="U213" s="146"/>
      <c r="V213" s="146">
        <f t="shared" si="88"/>
        <v>8665</v>
      </c>
    </row>
    <row r="214" spans="1:22" ht="12.75">
      <c r="A214" s="166"/>
      <c r="B214" s="243"/>
      <c r="C214" s="166" t="s">
        <v>190</v>
      </c>
      <c r="D214" s="163" t="s">
        <v>142</v>
      </c>
      <c r="E214" s="202">
        <v>10968</v>
      </c>
      <c r="F214" s="202">
        <v>11576</v>
      </c>
      <c r="G214" s="159">
        <v>0</v>
      </c>
      <c r="H214" s="202">
        <v>11576</v>
      </c>
      <c r="I214" s="159"/>
      <c r="J214" s="194">
        <f t="shared" si="85"/>
        <v>11576</v>
      </c>
      <c r="K214" s="16"/>
      <c r="L214" s="317">
        <f t="shared" si="86"/>
        <v>11576</v>
      </c>
      <c r="M214" s="317"/>
      <c r="N214" s="317"/>
      <c r="O214" s="317"/>
      <c r="P214" s="317">
        <f t="shared" si="87"/>
        <v>11576</v>
      </c>
      <c r="Q214" s="16"/>
      <c r="R214" s="146">
        <f t="shared" si="78"/>
        <v>11576</v>
      </c>
      <c r="T214" s="146">
        <f t="shared" si="82"/>
        <v>11576</v>
      </c>
      <c r="U214" s="146"/>
      <c r="V214" s="146">
        <f t="shared" si="88"/>
        <v>11576</v>
      </c>
    </row>
    <row r="215" spans="1:22" ht="12.75">
      <c r="A215" s="166"/>
      <c r="B215" s="243"/>
      <c r="C215" s="166" t="s">
        <v>206</v>
      </c>
      <c r="D215" s="163" t="s">
        <v>143</v>
      </c>
      <c r="E215" s="202">
        <v>131</v>
      </c>
      <c r="F215" s="202">
        <v>213</v>
      </c>
      <c r="G215" s="159">
        <v>0</v>
      </c>
      <c r="H215" s="202">
        <v>213</v>
      </c>
      <c r="I215" s="159"/>
      <c r="J215" s="194">
        <f t="shared" si="85"/>
        <v>213</v>
      </c>
      <c r="K215" s="16"/>
      <c r="L215" s="317">
        <f t="shared" si="86"/>
        <v>213</v>
      </c>
      <c r="M215" s="317"/>
      <c r="N215" s="317"/>
      <c r="O215" s="317"/>
      <c r="P215" s="317">
        <f t="shared" si="87"/>
        <v>213</v>
      </c>
      <c r="Q215" s="16"/>
      <c r="R215" s="146">
        <f t="shared" si="78"/>
        <v>213</v>
      </c>
      <c r="T215" s="146">
        <f t="shared" si="82"/>
        <v>213</v>
      </c>
      <c r="U215" s="146"/>
      <c r="V215" s="146">
        <f t="shared" si="88"/>
        <v>213</v>
      </c>
    </row>
    <row r="216" spans="1:22" ht="12.75">
      <c r="A216" s="166"/>
      <c r="B216" s="243"/>
      <c r="C216" s="166" t="s">
        <v>191</v>
      </c>
      <c r="D216" s="163" t="s">
        <v>132</v>
      </c>
      <c r="E216" s="202">
        <v>964</v>
      </c>
      <c r="F216" s="202">
        <v>2410</v>
      </c>
      <c r="G216" s="159">
        <v>0</v>
      </c>
      <c r="H216" s="202">
        <v>2410</v>
      </c>
      <c r="I216" s="159"/>
      <c r="J216" s="194">
        <f t="shared" si="85"/>
        <v>2410</v>
      </c>
      <c r="K216" s="16"/>
      <c r="L216" s="317">
        <f t="shared" si="86"/>
        <v>2410</v>
      </c>
      <c r="M216" s="317"/>
      <c r="N216" s="317"/>
      <c r="O216" s="317"/>
      <c r="P216" s="317">
        <f t="shared" si="87"/>
        <v>2410</v>
      </c>
      <c r="Q216" s="16"/>
      <c r="R216" s="146">
        <f t="shared" si="78"/>
        <v>2410</v>
      </c>
      <c r="T216" s="146">
        <f t="shared" si="82"/>
        <v>2410</v>
      </c>
      <c r="U216" s="146">
        <v>-500</v>
      </c>
      <c r="V216" s="146">
        <f t="shared" si="88"/>
        <v>1910</v>
      </c>
    </row>
    <row r="217" spans="1:22" ht="12.75">
      <c r="A217" s="166"/>
      <c r="B217" s="243"/>
      <c r="C217" s="166" t="s">
        <v>140</v>
      </c>
      <c r="D217" s="163" t="s">
        <v>127</v>
      </c>
      <c r="E217" s="202">
        <v>1414</v>
      </c>
      <c r="F217" s="202">
        <v>1456</v>
      </c>
      <c r="G217" s="159">
        <v>0</v>
      </c>
      <c r="H217" s="202">
        <v>1456</v>
      </c>
      <c r="I217" s="159"/>
      <c r="J217" s="194">
        <f t="shared" si="85"/>
        <v>1456</v>
      </c>
      <c r="K217" s="16"/>
      <c r="L217" s="317">
        <f t="shared" si="86"/>
        <v>1456</v>
      </c>
      <c r="M217" s="317"/>
      <c r="N217" s="317"/>
      <c r="O217" s="317"/>
      <c r="P217" s="317">
        <f t="shared" si="87"/>
        <v>1456</v>
      </c>
      <c r="Q217" s="16"/>
      <c r="R217" s="146">
        <f t="shared" si="78"/>
        <v>1456</v>
      </c>
      <c r="T217" s="146">
        <f t="shared" si="82"/>
        <v>1456</v>
      </c>
      <c r="U217" s="146">
        <v>500</v>
      </c>
      <c r="V217" s="146">
        <f t="shared" si="88"/>
        <v>1956</v>
      </c>
    </row>
    <row r="218" spans="1:22" ht="36">
      <c r="A218" s="166"/>
      <c r="B218" s="243" t="s">
        <v>207</v>
      </c>
      <c r="C218" s="166"/>
      <c r="D218" s="163" t="s">
        <v>105</v>
      </c>
      <c r="E218" s="195">
        <v>6900</v>
      </c>
      <c r="F218" s="195">
        <f>SUM(F219)</f>
        <v>6500</v>
      </c>
      <c r="G218" s="159">
        <v>0</v>
      </c>
      <c r="H218" s="195">
        <f aca="true" t="shared" si="89" ref="H218:P218">SUM(H219)</f>
        <v>6500</v>
      </c>
      <c r="I218" s="195">
        <f t="shared" si="89"/>
        <v>0</v>
      </c>
      <c r="J218" s="195">
        <f t="shared" si="89"/>
        <v>6500</v>
      </c>
      <c r="K218" s="195">
        <f t="shared" si="89"/>
        <v>0</v>
      </c>
      <c r="L218" s="181">
        <f t="shared" si="89"/>
        <v>6500</v>
      </c>
      <c r="M218" s="181">
        <f t="shared" si="89"/>
        <v>0</v>
      </c>
      <c r="N218" s="181"/>
      <c r="O218" s="181"/>
      <c r="P218" s="181">
        <f t="shared" si="89"/>
        <v>6500</v>
      </c>
      <c r="Q218" s="16"/>
      <c r="R218" s="146">
        <f t="shared" si="78"/>
        <v>6500</v>
      </c>
      <c r="T218" s="146">
        <f t="shared" si="82"/>
        <v>6500</v>
      </c>
      <c r="U218" s="146"/>
      <c r="V218" s="146">
        <f>V219</f>
        <v>6500</v>
      </c>
    </row>
    <row r="219" spans="1:22" ht="12.75">
      <c r="A219" s="166"/>
      <c r="B219" s="243"/>
      <c r="C219" s="166">
        <v>4130</v>
      </c>
      <c r="D219" s="163" t="s">
        <v>208</v>
      </c>
      <c r="E219" s="193">
        <v>6900</v>
      </c>
      <c r="F219" s="193">
        <v>6500</v>
      </c>
      <c r="G219" s="159">
        <v>0</v>
      </c>
      <c r="H219" s="193">
        <v>6500</v>
      </c>
      <c r="I219" s="159"/>
      <c r="J219" s="194">
        <f>H219+I219</f>
        <v>6500</v>
      </c>
      <c r="K219" s="16"/>
      <c r="L219" s="317">
        <f>J219+K219</f>
        <v>6500</v>
      </c>
      <c r="M219" s="317"/>
      <c r="N219" s="317"/>
      <c r="O219" s="317"/>
      <c r="P219" s="317">
        <f>L219+M219</f>
        <v>6500</v>
      </c>
      <c r="Q219" s="16"/>
      <c r="R219" s="146">
        <f t="shared" si="78"/>
        <v>6500</v>
      </c>
      <c r="T219" s="146">
        <f t="shared" si="82"/>
        <v>6500</v>
      </c>
      <c r="U219" s="146"/>
      <c r="V219" s="146">
        <f>T219+U219</f>
        <v>6500</v>
      </c>
    </row>
    <row r="220" spans="1:22" ht="24">
      <c r="A220" s="166"/>
      <c r="B220" s="243" t="s">
        <v>209</v>
      </c>
      <c r="C220" s="166"/>
      <c r="D220" s="163" t="s">
        <v>210</v>
      </c>
      <c r="E220" s="195" t="e">
        <f>SUM(E221+#REF!)</f>
        <v>#REF!</v>
      </c>
      <c r="F220" s="195">
        <f>SUM(F221:F221)</f>
        <v>96840</v>
      </c>
      <c r="G220" s="159">
        <v>0</v>
      </c>
      <c r="H220" s="195">
        <f>SUM(H221:H221)</f>
        <v>96840</v>
      </c>
      <c r="I220" s="195">
        <f>SUM(I221:I221)</f>
        <v>1650</v>
      </c>
      <c r="J220" s="195">
        <f>SUM(J221:J221)</f>
        <v>98490</v>
      </c>
      <c r="K220" s="195">
        <f>SUM(K221:K221)</f>
        <v>0</v>
      </c>
      <c r="L220" s="181">
        <f>SUM(L221:L221)</f>
        <v>98490</v>
      </c>
      <c r="M220" s="181">
        <f>M221</f>
        <v>69200</v>
      </c>
      <c r="N220" s="181"/>
      <c r="O220" s="181"/>
      <c r="P220" s="181">
        <f>SUM(P221:P221)</f>
        <v>167690</v>
      </c>
      <c r="Q220" s="16"/>
      <c r="R220" s="146">
        <f t="shared" si="78"/>
        <v>167690</v>
      </c>
      <c r="T220" s="146">
        <f t="shared" si="82"/>
        <v>167690</v>
      </c>
      <c r="U220" s="146">
        <v>11893</v>
      </c>
      <c r="V220" s="146">
        <f>V221</f>
        <v>179583</v>
      </c>
    </row>
    <row r="221" spans="1:22" ht="12.75">
      <c r="A221" s="166"/>
      <c r="B221" s="243"/>
      <c r="C221" s="166">
        <v>3110</v>
      </c>
      <c r="D221" s="163" t="s">
        <v>204</v>
      </c>
      <c r="E221" s="193">
        <v>95634</v>
      </c>
      <c r="F221" s="193">
        <v>96840</v>
      </c>
      <c r="G221" s="159">
        <v>0</v>
      </c>
      <c r="H221" s="193">
        <v>96840</v>
      </c>
      <c r="I221" s="159">
        <v>1650</v>
      </c>
      <c r="J221" s="194">
        <f>H221+I221</f>
        <v>98490</v>
      </c>
      <c r="K221" s="16"/>
      <c r="L221" s="317">
        <f>J221+K221</f>
        <v>98490</v>
      </c>
      <c r="M221" s="317">
        <v>69200</v>
      </c>
      <c r="N221" s="317"/>
      <c r="O221" s="317"/>
      <c r="P221" s="317">
        <f>L221+M221</f>
        <v>167690</v>
      </c>
      <c r="Q221" s="16"/>
      <c r="R221" s="146">
        <f t="shared" si="78"/>
        <v>167690</v>
      </c>
      <c r="T221" s="146">
        <f t="shared" si="82"/>
        <v>167690</v>
      </c>
      <c r="U221" s="146">
        <v>11893</v>
      </c>
      <c r="V221" s="146">
        <f>T221+U221</f>
        <v>179583</v>
      </c>
    </row>
    <row r="222" spans="1:22" ht="12.75">
      <c r="A222" s="166"/>
      <c r="B222" s="243" t="s">
        <v>211</v>
      </c>
      <c r="C222" s="166"/>
      <c r="D222" s="163" t="s">
        <v>212</v>
      </c>
      <c r="E222" s="202">
        <f>SUM(E223)</f>
        <v>135990</v>
      </c>
      <c r="F222" s="193">
        <f>SUM(F223:F224)</f>
        <v>140070</v>
      </c>
      <c r="G222" s="159">
        <v>0</v>
      </c>
      <c r="H222" s="193">
        <f aca="true" t="shared" si="90" ref="H222:P222">SUM(H223:H224)</f>
        <v>138670</v>
      </c>
      <c r="I222" s="193">
        <f t="shared" si="90"/>
        <v>0</v>
      </c>
      <c r="J222" s="193">
        <f t="shared" si="90"/>
        <v>138670</v>
      </c>
      <c r="K222" s="193">
        <f t="shared" si="90"/>
        <v>0</v>
      </c>
      <c r="L222" s="181">
        <f t="shared" si="90"/>
        <v>138670</v>
      </c>
      <c r="M222" s="181">
        <f t="shared" si="90"/>
        <v>-27720</v>
      </c>
      <c r="N222" s="181"/>
      <c r="O222" s="181"/>
      <c r="P222" s="181">
        <f t="shared" si="90"/>
        <v>110950</v>
      </c>
      <c r="Q222" s="16"/>
      <c r="R222" s="146">
        <f t="shared" si="78"/>
        <v>110950</v>
      </c>
      <c r="T222" s="146">
        <f t="shared" si="82"/>
        <v>110950</v>
      </c>
      <c r="U222" s="146">
        <f>U223+U224</f>
        <v>-4200</v>
      </c>
      <c r="V222" s="146">
        <f>SUM(V223:V224)</f>
        <v>106750</v>
      </c>
    </row>
    <row r="223" spans="1:22" ht="12.75">
      <c r="A223" s="166"/>
      <c r="B223" s="243"/>
      <c r="C223" s="166" t="s">
        <v>203</v>
      </c>
      <c r="D223" s="163" t="s">
        <v>204</v>
      </c>
      <c r="E223" s="202">
        <v>135990</v>
      </c>
      <c r="F223" s="193">
        <v>139500</v>
      </c>
      <c r="G223" s="159">
        <v>-1400</v>
      </c>
      <c r="H223" s="193">
        <f>SUM(F223+G223)</f>
        <v>138100</v>
      </c>
      <c r="I223" s="159"/>
      <c r="J223" s="194">
        <f>H223+I223</f>
        <v>138100</v>
      </c>
      <c r="K223" s="16"/>
      <c r="L223" s="317">
        <f>J223+K223</f>
        <v>138100</v>
      </c>
      <c r="M223" s="317">
        <v>-27720</v>
      </c>
      <c r="N223" s="317"/>
      <c r="O223" s="317"/>
      <c r="P223" s="317">
        <f>L223+M223</f>
        <v>110380</v>
      </c>
      <c r="Q223" s="16"/>
      <c r="R223" s="146">
        <f t="shared" si="78"/>
        <v>110380</v>
      </c>
      <c r="T223" s="146">
        <f t="shared" si="82"/>
        <v>110380</v>
      </c>
      <c r="U223" s="146">
        <v>-4400</v>
      </c>
      <c r="V223" s="146">
        <f>T223+U223</f>
        <v>105980</v>
      </c>
    </row>
    <row r="224" spans="1:22" ht="12.75">
      <c r="A224" s="166"/>
      <c r="B224" s="243"/>
      <c r="C224" s="166" t="s">
        <v>140</v>
      </c>
      <c r="D224" s="163" t="s">
        <v>127</v>
      </c>
      <c r="E224" s="202">
        <v>0</v>
      </c>
      <c r="F224" s="193">
        <v>570</v>
      </c>
      <c r="G224" s="159">
        <v>0</v>
      </c>
      <c r="H224" s="193">
        <v>570</v>
      </c>
      <c r="I224" s="159"/>
      <c r="J224" s="194">
        <f>H224+I224</f>
        <v>570</v>
      </c>
      <c r="K224" s="16"/>
      <c r="L224" s="317">
        <f>J224+K224</f>
        <v>570</v>
      </c>
      <c r="M224" s="317"/>
      <c r="N224" s="317"/>
      <c r="O224" s="317"/>
      <c r="P224" s="317">
        <f>L224+M224</f>
        <v>570</v>
      </c>
      <c r="Q224" s="16"/>
      <c r="R224" s="146">
        <f t="shared" si="78"/>
        <v>570</v>
      </c>
      <c r="T224" s="146">
        <f t="shared" si="82"/>
        <v>570</v>
      </c>
      <c r="U224" s="146">
        <v>200</v>
      </c>
      <c r="V224" s="146">
        <f>T224+U224</f>
        <v>770</v>
      </c>
    </row>
    <row r="225" spans="1:22" ht="12.75">
      <c r="A225" s="166"/>
      <c r="B225" s="243" t="s">
        <v>213</v>
      </c>
      <c r="C225" s="166"/>
      <c r="D225" s="163" t="s">
        <v>108</v>
      </c>
      <c r="E225" s="193">
        <f>SUM(E226:E240)</f>
        <v>173235</v>
      </c>
      <c r="F225" s="193">
        <f>SUM(F226:F240)</f>
        <v>216182</v>
      </c>
      <c r="G225" s="159">
        <v>0</v>
      </c>
      <c r="H225" s="193">
        <f aca="true" t="shared" si="91" ref="H225:P225">SUM(H226:H240)</f>
        <v>216182</v>
      </c>
      <c r="I225" s="193">
        <f t="shared" si="91"/>
        <v>0</v>
      </c>
      <c r="J225" s="193">
        <f t="shared" si="91"/>
        <v>216182</v>
      </c>
      <c r="K225" s="193">
        <f t="shared" si="91"/>
        <v>0</v>
      </c>
      <c r="L225" s="181">
        <f t="shared" si="91"/>
        <v>216182</v>
      </c>
      <c r="M225" s="181">
        <f t="shared" si="91"/>
        <v>0</v>
      </c>
      <c r="N225" s="181"/>
      <c r="O225" s="181"/>
      <c r="P225" s="181">
        <f t="shared" si="91"/>
        <v>216182</v>
      </c>
      <c r="Q225" s="16"/>
      <c r="R225" s="146">
        <f t="shared" si="78"/>
        <v>216182</v>
      </c>
      <c r="T225" s="146">
        <f t="shared" si="82"/>
        <v>216182</v>
      </c>
      <c r="U225" s="146">
        <f>SUM(U226:U240)</f>
        <v>0</v>
      </c>
      <c r="V225" s="146">
        <f>SUM(V226:V240)</f>
        <v>216182</v>
      </c>
    </row>
    <row r="226" spans="1:22" ht="12.75">
      <c r="A226" s="166"/>
      <c r="B226" s="243"/>
      <c r="C226" s="166">
        <v>3020</v>
      </c>
      <c r="D226" s="163" t="s">
        <v>153</v>
      </c>
      <c r="E226" s="193">
        <v>170</v>
      </c>
      <c r="F226" s="193">
        <v>340</v>
      </c>
      <c r="G226" s="159">
        <v>0</v>
      </c>
      <c r="H226" s="193">
        <v>340</v>
      </c>
      <c r="I226" s="159"/>
      <c r="J226" s="194">
        <f>H226+I226</f>
        <v>340</v>
      </c>
      <c r="K226" s="16"/>
      <c r="L226" s="317">
        <f>J226+K226</f>
        <v>340</v>
      </c>
      <c r="M226" s="317"/>
      <c r="N226" s="317"/>
      <c r="O226" s="317"/>
      <c r="P226" s="317">
        <f>L226+M226</f>
        <v>340</v>
      </c>
      <c r="Q226" s="16"/>
      <c r="R226" s="146">
        <f t="shared" si="78"/>
        <v>340</v>
      </c>
      <c r="T226" s="146">
        <f t="shared" si="82"/>
        <v>340</v>
      </c>
      <c r="U226" s="146"/>
      <c r="V226" s="146">
        <f>T226+U226</f>
        <v>340</v>
      </c>
    </row>
    <row r="227" spans="1:22" ht="12.75">
      <c r="A227" s="166"/>
      <c r="B227" s="243"/>
      <c r="C227" s="166">
        <v>4010</v>
      </c>
      <c r="D227" s="163" t="s">
        <v>147</v>
      </c>
      <c r="E227" s="193">
        <v>117850</v>
      </c>
      <c r="F227" s="193">
        <v>151010</v>
      </c>
      <c r="G227" s="159">
        <v>0</v>
      </c>
      <c r="H227" s="193">
        <v>151010</v>
      </c>
      <c r="I227" s="159"/>
      <c r="J227" s="194">
        <f aca="true" t="shared" si="92" ref="J227:J240">H227+I227</f>
        <v>151010</v>
      </c>
      <c r="K227" s="16"/>
      <c r="L227" s="317">
        <f aca="true" t="shared" si="93" ref="L227:L240">J227+K227</f>
        <v>151010</v>
      </c>
      <c r="M227" s="317"/>
      <c r="N227" s="317"/>
      <c r="O227" s="317"/>
      <c r="P227" s="317">
        <f aca="true" t="shared" si="94" ref="P227:P240">L227+M227</f>
        <v>151010</v>
      </c>
      <c r="Q227" s="16"/>
      <c r="R227" s="146">
        <f t="shared" si="78"/>
        <v>151010</v>
      </c>
      <c r="T227" s="146">
        <f t="shared" si="82"/>
        <v>151010</v>
      </c>
      <c r="U227" s="146">
        <v>-3550</v>
      </c>
      <c r="V227" s="146">
        <f aca="true" t="shared" si="95" ref="V227:V240">T227+U227</f>
        <v>147460</v>
      </c>
    </row>
    <row r="228" spans="1:22" ht="12.75">
      <c r="A228" s="166"/>
      <c r="B228" s="243"/>
      <c r="C228" s="166">
        <v>4040</v>
      </c>
      <c r="D228" s="163" t="s">
        <v>148</v>
      </c>
      <c r="E228" s="193">
        <v>6760</v>
      </c>
      <c r="F228" s="193">
        <v>10461</v>
      </c>
      <c r="G228" s="159">
        <v>0</v>
      </c>
      <c r="H228" s="193">
        <v>10461</v>
      </c>
      <c r="I228" s="159"/>
      <c r="J228" s="194">
        <f t="shared" si="92"/>
        <v>10461</v>
      </c>
      <c r="K228" s="16"/>
      <c r="L228" s="317">
        <f t="shared" si="93"/>
        <v>10461</v>
      </c>
      <c r="M228" s="317"/>
      <c r="N228" s="317"/>
      <c r="O228" s="317"/>
      <c r="P228" s="317">
        <f t="shared" si="94"/>
        <v>10461</v>
      </c>
      <c r="Q228" s="16"/>
      <c r="R228" s="146">
        <f t="shared" si="78"/>
        <v>10461</v>
      </c>
      <c r="T228" s="146">
        <f t="shared" si="82"/>
        <v>10461</v>
      </c>
      <c r="U228" s="146"/>
      <c r="V228" s="146">
        <f t="shared" si="95"/>
        <v>10461</v>
      </c>
    </row>
    <row r="229" spans="1:22" ht="12.75">
      <c r="A229" s="166"/>
      <c r="B229" s="243"/>
      <c r="C229" s="166">
        <v>4110</v>
      </c>
      <c r="D229" s="163" t="s">
        <v>142</v>
      </c>
      <c r="E229" s="193">
        <v>22010</v>
      </c>
      <c r="F229" s="193">
        <v>24406</v>
      </c>
      <c r="G229" s="159">
        <v>0</v>
      </c>
      <c r="H229" s="193">
        <v>24406</v>
      </c>
      <c r="I229" s="159"/>
      <c r="J229" s="194">
        <f t="shared" si="92"/>
        <v>24406</v>
      </c>
      <c r="K229" s="16"/>
      <c r="L229" s="317">
        <f t="shared" si="93"/>
        <v>24406</v>
      </c>
      <c r="M229" s="317"/>
      <c r="N229" s="317"/>
      <c r="O229" s="317"/>
      <c r="P229" s="317">
        <f t="shared" si="94"/>
        <v>24406</v>
      </c>
      <c r="Q229" s="16"/>
      <c r="R229" s="146">
        <f t="shared" si="78"/>
        <v>24406</v>
      </c>
      <c r="T229" s="146">
        <f t="shared" si="82"/>
        <v>24406</v>
      </c>
      <c r="U229" s="146"/>
      <c r="V229" s="146">
        <f t="shared" si="95"/>
        <v>24406</v>
      </c>
    </row>
    <row r="230" spans="1:22" ht="12.75">
      <c r="A230" s="166"/>
      <c r="B230" s="243"/>
      <c r="C230" s="166">
        <v>4120</v>
      </c>
      <c r="D230" s="163" t="s">
        <v>143</v>
      </c>
      <c r="E230" s="193">
        <v>2965</v>
      </c>
      <c r="F230" s="193">
        <v>3290</v>
      </c>
      <c r="G230" s="159">
        <v>0</v>
      </c>
      <c r="H230" s="193">
        <v>3290</v>
      </c>
      <c r="I230" s="159"/>
      <c r="J230" s="194">
        <f t="shared" si="92"/>
        <v>3290</v>
      </c>
      <c r="K230" s="16"/>
      <c r="L230" s="317">
        <f t="shared" si="93"/>
        <v>3290</v>
      </c>
      <c r="M230" s="317">
        <v>0</v>
      </c>
      <c r="N230" s="317"/>
      <c r="O230" s="317"/>
      <c r="P230" s="317">
        <f t="shared" si="94"/>
        <v>3290</v>
      </c>
      <c r="Q230" s="16"/>
      <c r="R230" s="146">
        <f t="shared" si="78"/>
        <v>3290</v>
      </c>
      <c r="T230" s="146">
        <f t="shared" si="82"/>
        <v>3290</v>
      </c>
      <c r="U230" s="146"/>
      <c r="V230" s="146">
        <f t="shared" si="95"/>
        <v>3290</v>
      </c>
    </row>
    <row r="231" spans="1:22" ht="12.75">
      <c r="A231" s="166"/>
      <c r="B231" s="243"/>
      <c r="C231" s="166" t="s">
        <v>173</v>
      </c>
      <c r="D231" s="163" t="s">
        <v>174</v>
      </c>
      <c r="E231" s="193"/>
      <c r="F231" s="193"/>
      <c r="G231" s="159"/>
      <c r="H231" s="193"/>
      <c r="I231" s="159"/>
      <c r="J231" s="194"/>
      <c r="K231" s="16"/>
      <c r="L231" s="317"/>
      <c r="M231" s="317"/>
      <c r="N231" s="317"/>
      <c r="O231" s="317"/>
      <c r="P231" s="317"/>
      <c r="Q231" s="16"/>
      <c r="R231" s="146"/>
      <c r="T231" s="146"/>
      <c r="U231" s="146">
        <v>3550</v>
      </c>
      <c r="V231" s="146">
        <v>3550</v>
      </c>
    </row>
    <row r="232" spans="1:22" ht="12.75">
      <c r="A232" s="166"/>
      <c r="B232" s="243"/>
      <c r="C232" s="166">
        <v>4210</v>
      </c>
      <c r="D232" s="163" t="s">
        <v>132</v>
      </c>
      <c r="E232" s="193">
        <v>5160</v>
      </c>
      <c r="F232" s="193">
        <v>5984</v>
      </c>
      <c r="G232" s="159">
        <v>0</v>
      </c>
      <c r="H232" s="193">
        <v>5984</v>
      </c>
      <c r="I232" s="159"/>
      <c r="J232" s="194">
        <f t="shared" si="92"/>
        <v>5984</v>
      </c>
      <c r="K232" s="16"/>
      <c r="L232" s="317">
        <f t="shared" si="93"/>
        <v>5984</v>
      </c>
      <c r="M232" s="317">
        <v>700</v>
      </c>
      <c r="N232" s="317"/>
      <c r="O232" s="317"/>
      <c r="P232" s="317">
        <f t="shared" si="94"/>
        <v>6684</v>
      </c>
      <c r="Q232" s="16"/>
      <c r="R232" s="146">
        <f t="shared" si="78"/>
        <v>6684</v>
      </c>
      <c r="T232" s="146">
        <f t="shared" si="82"/>
        <v>6684</v>
      </c>
      <c r="U232" s="146">
        <v>100</v>
      </c>
      <c r="V232" s="146">
        <f t="shared" si="95"/>
        <v>6784</v>
      </c>
    </row>
    <row r="233" spans="1:22" ht="12.75">
      <c r="A233" s="166"/>
      <c r="B233" s="243"/>
      <c r="C233" s="166">
        <v>4260</v>
      </c>
      <c r="D233" s="163" t="s">
        <v>154</v>
      </c>
      <c r="E233" s="193">
        <v>4030</v>
      </c>
      <c r="F233" s="193">
        <v>4151</v>
      </c>
      <c r="G233" s="159">
        <v>0</v>
      </c>
      <c r="H233" s="193">
        <v>4151</v>
      </c>
      <c r="I233" s="159"/>
      <c r="J233" s="194">
        <f t="shared" si="92"/>
        <v>4151</v>
      </c>
      <c r="K233" s="16"/>
      <c r="L233" s="317">
        <f t="shared" si="93"/>
        <v>4151</v>
      </c>
      <c r="M233" s="317"/>
      <c r="N233" s="317"/>
      <c r="O233" s="317"/>
      <c r="P233" s="317">
        <f t="shared" si="94"/>
        <v>4151</v>
      </c>
      <c r="Q233" s="16"/>
      <c r="R233" s="146">
        <f t="shared" si="78"/>
        <v>4151</v>
      </c>
      <c r="T233" s="146">
        <f t="shared" si="82"/>
        <v>4151</v>
      </c>
      <c r="U233" s="146"/>
      <c r="V233" s="146">
        <f t="shared" si="95"/>
        <v>4151</v>
      </c>
    </row>
    <row r="234" spans="1:22" ht="12.75">
      <c r="A234" s="166"/>
      <c r="B234" s="243"/>
      <c r="C234" s="166" t="s">
        <v>198</v>
      </c>
      <c r="D234" s="163" t="s">
        <v>199</v>
      </c>
      <c r="E234" s="193">
        <v>400</v>
      </c>
      <c r="F234" s="193">
        <v>400</v>
      </c>
      <c r="G234" s="159">
        <v>0</v>
      </c>
      <c r="H234" s="193">
        <v>400</v>
      </c>
      <c r="I234" s="159"/>
      <c r="J234" s="194">
        <f t="shared" si="92"/>
        <v>400</v>
      </c>
      <c r="K234" s="16"/>
      <c r="L234" s="317">
        <f t="shared" si="93"/>
        <v>400</v>
      </c>
      <c r="M234" s="317"/>
      <c r="N234" s="317"/>
      <c r="O234" s="317"/>
      <c r="P234" s="317">
        <f t="shared" si="94"/>
        <v>400</v>
      </c>
      <c r="Q234" s="16"/>
      <c r="R234" s="146">
        <f t="shared" si="78"/>
        <v>400</v>
      </c>
      <c r="T234" s="146">
        <f t="shared" si="82"/>
        <v>400</v>
      </c>
      <c r="U234" s="146"/>
      <c r="V234" s="146">
        <f t="shared" si="95"/>
        <v>400</v>
      </c>
    </row>
    <row r="235" spans="1:22" ht="12.75">
      <c r="A235" s="166"/>
      <c r="B235" s="243"/>
      <c r="C235" s="166" t="s">
        <v>214</v>
      </c>
      <c r="D235" s="163" t="s">
        <v>177</v>
      </c>
      <c r="E235" s="193">
        <v>200</v>
      </c>
      <c r="F235" s="193">
        <v>206</v>
      </c>
      <c r="G235" s="159">
        <v>0</v>
      </c>
      <c r="H235" s="193">
        <v>206</v>
      </c>
      <c r="I235" s="159"/>
      <c r="J235" s="194">
        <f t="shared" si="92"/>
        <v>206</v>
      </c>
      <c r="K235" s="16"/>
      <c r="L235" s="317">
        <f t="shared" si="93"/>
        <v>206</v>
      </c>
      <c r="M235" s="317">
        <v>300</v>
      </c>
      <c r="N235" s="317"/>
      <c r="O235" s="317"/>
      <c r="P235" s="317">
        <f t="shared" si="94"/>
        <v>506</v>
      </c>
      <c r="Q235" s="16"/>
      <c r="R235" s="146">
        <f t="shared" si="78"/>
        <v>506</v>
      </c>
      <c r="T235" s="146">
        <f t="shared" si="82"/>
        <v>506</v>
      </c>
      <c r="U235" s="146"/>
      <c r="V235" s="146">
        <f t="shared" si="95"/>
        <v>506</v>
      </c>
    </row>
    <row r="236" spans="1:22" ht="12.75">
      <c r="A236" s="166"/>
      <c r="B236" s="243"/>
      <c r="C236" s="166">
        <v>4300</v>
      </c>
      <c r="D236" s="163" t="s">
        <v>127</v>
      </c>
      <c r="E236" s="193">
        <v>8286</v>
      </c>
      <c r="F236" s="193">
        <v>10025</v>
      </c>
      <c r="G236" s="159">
        <v>0</v>
      </c>
      <c r="H236" s="193">
        <v>10025</v>
      </c>
      <c r="I236" s="159">
        <v>-720</v>
      </c>
      <c r="J236" s="194">
        <f t="shared" si="92"/>
        <v>9305</v>
      </c>
      <c r="K236" s="16"/>
      <c r="L236" s="317">
        <f t="shared" si="93"/>
        <v>9305</v>
      </c>
      <c r="M236" s="317">
        <v>-1000</v>
      </c>
      <c r="N236" s="317"/>
      <c r="O236" s="317"/>
      <c r="P236" s="317">
        <f t="shared" si="94"/>
        <v>8305</v>
      </c>
      <c r="Q236" s="16"/>
      <c r="R236" s="146">
        <f t="shared" si="78"/>
        <v>8305</v>
      </c>
      <c r="T236" s="146">
        <f t="shared" si="82"/>
        <v>8305</v>
      </c>
      <c r="U236" s="146">
        <v>-700</v>
      </c>
      <c r="V236" s="146">
        <f t="shared" si="95"/>
        <v>7605</v>
      </c>
    </row>
    <row r="237" spans="1:22" ht="12.75">
      <c r="A237" s="166"/>
      <c r="B237" s="243"/>
      <c r="C237" s="166" t="s">
        <v>311</v>
      </c>
      <c r="D237" s="163" t="s">
        <v>363</v>
      </c>
      <c r="E237" s="193"/>
      <c r="F237" s="193"/>
      <c r="G237" s="159"/>
      <c r="H237" s="193"/>
      <c r="I237" s="159">
        <v>720</v>
      </c>
      <c r="J237" s="194">
        <f t="shared" si="92"/>
        <v>720</v>
      </c>
      <c r="K237" s="16"/>
      <c r="L237" s="317">
        <f t="shared" si="93"/>
        <v>720</v>
      </c>
      <c r="M237" s="317"/>
      <c r="N237" s="317"/>
      <c r="O237" s="317"/>
      <c r="P237" s="317">
        <f t="shared" si="94"/>
        <v>720</v>
      </c>
      <c r="Q237" s="16"/>
      <c r="R237" s="146">
        <f t="shared" si="78"/>
        <v>720</v>
      </c>
      <c r="T237" s="146">
        <f t="shared" si="82"/>
        <v>720</v>
      </c>
      <c r="U237" s="146">
        <v>600</v>
      </c>
      <c r="V237" s="146">
        <f t="shared" si="95"/>
        <v>1320</v>
      </c>
    </row>
    <row r="238" spans="1:22" ht="12.75">
      <c r="A238" s="166"/>
      <c r="B238" s="243"/>
      <c r="C238" s="166">
        <v>4410</v>
      </c>
      <c r="D238" s="163" t="s">
        <v>149</v>
      </c>
      <c r="E238" s="193">
        <v>1308</v>
      </c>
      <c r="F238" s="193">
        <v>1347</v>
      </c>
      <c r="G238" s="159">
        <v>0</v>
      </c>
      <c r="H238" s="193">
        <v>1347</v>
      </c>
      <c r="I238" s="159"/>
      <c r="J238" s="194">
        <f t="shared" si="92"/>
        <v>1347</v>
      </c>
      <c r="K238" s="16"/>
      <c r="L238" s="317">
        <f t="shared" si="93"/>
        <v>1347</v>
      </c>
      <c r="M238" s="317"/>
      <c r="N238" s="317"/>
      <c r="O238" s="317"/>
      <c r="P238" s="317">
        <f t="shared" si="94"/>
        <v>1347</v>
      </c>
      <c r="Q238" s="16"/>
      <c r="R238" s="146">
        <f t="shared" si="78"/>
        <v>1347</v>
      </c>
      <c r="T238" s="146">
        <f t="shared" si="82"/>
        <v>1347</v>
      </c>
      <c r="U238" s="146"/>
      <c r="V238" s="146">
        <f t="shared" si="95"/>
        <v>1347</v>
      </c>
    </row>
    <row r="239" spans="1:22" ht="12.75">
      <c r="A239" s="166"/>
      <c r="B239" s="243"/>
      <c r="C239" s="166">
        <v>4430</v>
      </c>
      <c r="D239" s="163" t="s">
        <v>144</v>
      </c>
      <c r="E239" s="193">
        <v>410</v>
      </c>
      <c r="F239" s="193">
        <v>422</v>
      </c>
      <c r="G239" s="159">
        <v>0</v>
      </c>
      <c r="H239" s="193">
        <v>422</v>
      </c>
      <c r="I239" s="159"/>
      <c r="J239" s="194">
        <f t="shared" si="92"/>
        <v>422</v>
      </c>
      <c r="K239" s="16"/>
      <c r="L239" s="317">
        <f t="shared" si="93"/>
        <v>422</v>
      </c>
      <c r="M239" s="317"/>
      <c r="N239" s="317"/>
      <c r="O239" s="317"/>
      <c r="P239" s="317">
        <f t="shared" si="94"/>
        <v>422</v>
      </c>
      <c r="Q239" s="16"/>
      <c r="R239" s="146">
        <f t="shared" si="78"/>
        <v>422</v>
      </c>
      <c r="T239" s="146">
        <f t="shared" si="82"/>
        <v>422</v>
      </c>
      <c r="U239" s="146"/>
      <c r="V239" s="146">
        <f t="shared" si="95"/>
        <v>422</v>
      </c>
    </row>
    <row r="240" spans="1:22" ht="12.75">
      <c r="A240" s="166"/>
      <c r="B240" s="243"/>
      <c r="C240" s="166">
        <v>4440</v>
      </c>
      <c r="D240" s="167" t="s">
        <v>150</v>
      </c>
      <c r="E240" s="198">
        <v>3686</v>
      </c>
      <c r="F240" s="198">
        <v>4140</v>
      </c>
      <c r="G240" s="159">
        <v>0</v>
      </c>
      <c r="H240" s="198">
        <v>4140</v>
      </c>
      <c r="I240" s="159"/>
      <c r="J240" s="216">
        <f t="shared" si="92"/>
        <v>4140</v>
      </c>
      <c r="K240" s="16"/>
      <c r="L240" s="317">
        <f t="shared" si="93"/>
        <v>4140</v>
      </c>
      <c r="M240" s="317"/>
      <c r="N240" s="317"/>
      <c r="O240" s="317"/>
      <c r="P240" s="317">
        <f t="shared" si="94"/>
        <v>4140</v>
      </c>
      <c r="Q240" s="16"/>
      <c r="R240" s="146">
        <f t="shared" si="78"/>
        <v>4140</v>
      </c>
      <c r="T240" s="146">
        <f t="shared" si="82"/>
        <v>4140</v>
      </c>
      <c r="U240" s="146"/>
      <c r="V240" s="146">
        <f t="shared" si="95"/>
        <v>4140</v>
      </c>
    </row>
    <row r="241" spans="1:22" ht="12.75">
      <c r="A241" s="166"/>
      <c r="B241" s="243" t="s">
        <v>215</v>
      </c>
      <c r="C241" s="166"/>
      <c r="D241" s="167" t="s">
        <v>216</v>
      </c>
      <c r="E241" s="207">
        <f>SUM(E242:E243)</f>
        <v>9135</v>
      </c>
      <c r="F241" s="207">
        <f>SUM(F242:F243)</f>
        <v>9542</v>
      </c>
      <c r="G241" s="159">
        <v>0</v>
      </c>
      <c r="H241" s="207">
        <f aca="true" t="shared" si="96" ref="H241:P241">SUM(H242:H243)</f>
        <v>9542</v>
      </c>
      <c r="I241" s="207">
        <f t="shared" si="96"/>
        <v>0</v>
      </c>
      <c r="J241" s="207">
        <f t="shared" si="96"/>
        <v>9542</v>
      </c>
      <c r="K241" s="207">
        <f t="shared" si="96"/>
        <v>0</v>
      </c>
      <c r="L241" s="205">
        <f t="shared" si="96"/>
        <v>9542</v>
      </c>
      <c r="M241" s="205">
        <f t="shared" si="96"/>
        <v>7720</v>
      </c>
      <c r="N241" s="205"/>
      <c r="O241" s="205"/>
      <c r="P241" s="205">
        <f t="shared" si="96"/>
        <v>17262</v>
      </c>
      <c r="Q241" s="16"/>
      <c r="R241" s="146">
        <f t="shared" si="78"/>
        <v>17262</v>
      </c>
      <c r="T241" s="146">
        <f t="shared" si="82"/>
        <v>17262</v>
      </c>
      <c r="U241" s="146"/>
      <c r="V241" s="146">
        <f>SUM(V242:V243)</f>
        <v>17262</v>
      </c>
    </row>
    <row r="242" spans="1:22" ht="12.75">
      <c r="A242" s="166"/>
      <c r="B242" s="243"/>
      <c r="C242" s="166">
        <v>4110</v>
      </c>
      <c r="D242" s="163" t="s">
        <v>142</v>
      </c>
      <c r="E242" s="193">
        <v>1167</v>
      </c>
      <c r="F242" s="193">
        <v>1335</v>
      </c>
      <c r="G242" s="159">
        <v>0</v>
      </c>
      <c r="H242" s="193">
        <v>1335</v>
      </c>
      <c r="I242" s="159"/>
      <c r="J242" s="194">
        <f>H242+I242</f>
        <v>1335</v>
      </c>
      <c r="K242" s="16"/>
      <c r="L242" s="317">
        <f>J242+K242</f>
        <v>1335</v>
      </c>
      <c r="M242" s="317">
        <v>1080</v>
      </c>
      <c r="N242" s="317"/>
      <c r="O242" s="317"/>
      <c r="P242" s="317">
        <f>L242+M242</f>
        <v>2415</v>
      </c>
      <c r="Q242" s="16"/>
      <c r="R242" s="146">
        <f t="shared" si="78"/>
        <v>2415</v>
      </c>
      <c r="T242" s="146">
        <f t="shared" si="82"/>
        <v>2415</v>
      </c>
      <c r="U242" s="146"/>
      <c r="V242" s="146">
        <f>T242+U242</f>
        <v>2415</v>
      </c>
    </row>
    <row r="243" spans="1:22" ht="12.75">
      <c r="A243" s="166"/>
      <c r="B243" s="243"/>
      <c r="C243" s="166" t="s">
        <v>173</v>
      </c>
      <c r="D243" s="163" t="s">
        <v>174</v>
      </c>
      <c r="E243" s="193">
        <v>7968</v>
      </c>
      <c r="F243" s="193">
        <v>8207</v>
      </c>
      <c r="G243" s="159">
        <v>0</v>
      </c>
      <c r="H243" s="193">
        <v>8207</v>
      </c>
      <c r="I243" s="159"/>
      <c r="J243" s="194">
        <f>H243+I243</f>
        <v>8207</v>
      </c>
      <c r="K243" s="16"/>
      <c r="L243" s="317">
        <f>J243+K243</f>
        <v>8207</v>
      </c>
      <c r="M243" s="317">
        <v>6640</v>
      </c>
      <c r="N243" s="317"/>
      <c r="O243" s="317"/>
      <c r="P243" s="317">
        <f>L243+M243</f>
        <v>14847</v>
      </c>
      <c r="Q243" s="16"/>
      <c r="R243" s="146">
        <f t="shared" si="78"/>
        <v>14847</v>
      </c>
      <c r="T243" s="146">
        <f t="shared" si="82"/>
        <v>14847</v>
      </c>
      <c r="U243" s="146"/>
      <c r="V243" s="146">
        <f>T243+U243</f>
        <v>14847</v>
      </c>
    </row>
    <row r="244" spans="1:22" ht="12.75">
      <c r="A244" s="166"/>
      <c r="B244" s="243" t="s">
        <v>218</v>
      </c>
      <c r="C244" s="166"/>
      <c r="D244" s="163" t="s">
        <v>16</v>
      </c>
      <c r="E244" s="193">
        <f>SUM(E245:E245)</f>
        <v>24273</v>
      </c>
      <c r="F244" s="193">
        <f aca="true" t="shared" si="97" ref="F244:P244">SUM(F245:F246)</f>
        <v>19168</v>
      </c>
      <c r="G244" s="159">
        <f t="shared" si="97"/>
        <v>1400</v>
      </c>
      <c r="H244" s="193">
        <f t="shared" si="97"/>
        <v>20568</v>
      </c>
      <c r="I244" s="193">
        <f t="shared" si="97"/>
        <v>8364</v>
      </c>
      <c r="J244" s="193">
        <f t="shared" si="97"/>
        <v>28932</v>
      </c>
      <c r="K244" s="193">
        <f t="shared" si="97"/>
        <v>0</v>
      </c>
      <c r="L244" s="181">
        <f t="shared" si="97"/>
        <v>28932</v>
      </c>
      <c r="M244" s="181">
        <f t="shared" si="97"/>
        <v>5000</v>
      </c>
      <c r="N244" s="181"/>
      <c r="O244" s="181"/>
      <c r="P244" s="181">
        <f t="shared" si="97"/>
        <v>33932</v>
      </c>
      <c r="Q244" s="16"/>
      <c r="R244" s="146">
        <f t="shared" si="78"/>
        <v>33932</v>
      </c>
      <c r="T244" s="146">
        <f t="shared" si="82"/>
        <v>33932</v>
      </c>
      <c r="U244" s="146">
        <f>SUM(U245:U246)</f>
        <v>19776</v>
      </c>
      <c r="V244" s="146">
        <f>SUM(V245:V246)</f>
        <v>53708</v>
      </c>
    </row>
    <row r="245" spans="1:22" ht="12.75">
      <c r="A245" s="166"/>
      <c r="B245" s="243"/>
      <c r="C245" s="166">
        <v>3110</v>
      </c>
      <c r="D245" s="163" t="s">
        <v>217</v>
      </c>
      <c r="E245" s="193">
        <v>24273</v>
      </c>
      <c r="F245" s="193">
        <v>19168</v>
      </c>
      <c r="G245" s="159">
        <v>0</v>
      </c>
      <c r="H245" s="193">
        <v>19168</v>
      </c>
      <c r="I245" s="159">
        <v>8364</v>
      </c>
      <c r="J245" s="194">
        <f>H245+I245</f>
        <v>27532</v>
      </c>
      <c r="K245" s="16"/>
      <c r="L245" s="317">
        <f>J245+K245</f>
        <v>27532</v>
      </c>
      <c r="M245" s="317">
        <v>5000</v>
      </c>
      <c r="N245" s="317"/>
      <c r="O245" s="317"/>
      <c r="P245" s="317">
        <f>L245+M245</f>
        <v>32532</v>
      </c>
      <c r="Q245" s="16"/>
      <c r="R245" s="146">
        <f t="shared" si="78"/>
        <v>32532</v>
      </c>
      <c r="T245" s="146">
        <f t="shared" si="82"/>
        <v>32532</v>
      </c>
      <c r="U245" s="146">
        <v>15576</v>
      </c>
      <c r="V245" s="146">
        <f>T245+U245</f>
        <v>48108</v>
      </c>
    </row>
    <row r="246" spans="1:22" ht="12.75">
      <c r="A246" s="166"/>
      <c r="B246" s="243"/>
      <c r="C246" s="166">
        <v>4300</v>
      </c>
      <c r="D246" s="163" t="s">
        <v>127</v>
      </c>
      <c r="E246" s="193"/>
      <c r="F246" s="193"/>
      <c r="G246" s="159">
        <v>1400</v>
      </c>
      <c r="H246" s="193">
        <v>1400</v>
      </c>
      <c r="I246" s="159"/>
      <c r="J246" s="194">
        <f>H246+I246</f>
        <v>1400</v>
      </c>
      <c r="K246" s="16"/>
      <c r="L246" s="317">
        <f>J246+K246</f>
        <v>1400</v>
      </c>
      <c r="M246" s="317"/>
      <c r="N246" s="317"/>
      <c r="O246" s="317"/>
      <c r="P246" s="317">
        <f>L246+M246</f>
        <v>1400</v>
      </c>
      <c r="Q246" s="16"/>
      <c r="R246" s="146">
        <f t="shared" si="78"/>
        <v>1400</v>
      </c>
      <c r="T246" s="146">
        <f t="shared" si="82"/>
        <v>1400</v>
      </c>
      <c r="U246" s="146">
        <v>4200</v>
      </c>
      <c r="V246" s="146">
        <f>T246+U246</f>
        <v>5600</v>
      </c>
    </row>
    <row r="247" spans="1:22" ht="12.75">
      <c r="A247" s="172">
        <v>854</v>
      </c>
      <c r="B247" s="242"/>
      <c r="C247" s="172"/>
      <c r="D247" s="157" t="s">
        <v>110</v>
      </c>
      <c r="E247" s="192">
        <f>SUM(E248+E263)</f>
        <v>198874</v>
      </c>
      <c r="F247" s="192">
        <f>SUM(F248+F263)</f>
        <v>206595</v>
      </c>
      <c r="G247" s="174">
        <f>SUM(G248+G263+G265)</f>
        <v>154439</v>
      </c>
      <c r="H247" s="192">
        <f>SUM(H248+H263+H265)</f>
        <v>361034</v>
      </c>
      <c r="I247" s="192">
        <f>SUM(I248+I263+I265)</f>
        <v>0</v>
      </c>
      <c r="J247" s="192">
        <f>SUM(J248+J263+J265)</f>
        <v>361034</v>
      </c>
      <c r="K247" s="192">
        <f>SUM(K248++K261+K263+K265)</f>
        <v>23658</v>
      </c>
      <c r="L247" s="184">
        <f>SUM(L248+L261+L263+L265)</f>
        <v>384692</v>
      </c>
      <c r="M247" s="184">
        <f>SUM(M248+M261+M263+M265)</f>
        <v>0</v>
      </c>
      <c r="N247" s="184"/>
      <c r="O247" s="184"/>
      <c r="P247" s="184">
        <f>SUM(P248+P261+P263+P265)</f>
        <v>384692</v>
      </c>
      <c r="Q247" s="184">
        <f>SUM(Q248+Q261+Q263+Q265)</f>
        <v>0</v>
      </c>
      <c r="R247" s="146">
        <f>R248+R261+R263+R265</f>
        <v>384692</v>
      </c>
      <c r="T247" s="360">
        <f t="shared" si="82"/>
        <v>384692</v>
      </c>
      <c r="U247" s="360">
        <f>U248+U261+U263+U265</f>
        <v>-400</v>
      </c>
      <c r="V247" s="360">
        <f>V248+V261+V263+V265</f>
        <v>384292</v>
      </c>
    </row>
    <row r="248" spans="1:22" ht="12.75">
      <c r="A248" s="166"/>
      <c r="B248" s="243">
        <v>85401</v>
      </c>
      <c r="C248" s="166"/>
      <c r="D248" s="163" t="s">
        <v>219</v>
      </c>
      <c r="E248" s="193">
        <f>SUM(E249:E260)</f>
        <v>198151</v>
      </c>
      <c r="F248" s="193">
        <f>SUM(F249:F260)</f>
        <v>206062</v>
      </c>
      <c r="G248" s="159">
        <v>0</v>
      </c>
      <c r="H248" s="193">
        <f aca="true" t="shared" si="98" ref="H248:P248">SUM(H249:H260)</f>
        <v>206062</v>
      </c>
      <c r="I248" s="193">
        <f t="shared" si="98"/>
        <v>0</v>
      </c>
      <c r="J248" s="193">
        <f t="shared" si="98"/>
        <v>206062</v>
      </c>
      <c r="K248" s="193">
        <f t="shared" si="98"/>
        <v>0</v>
      </c>
      <c r="L248" s="181">
        <f t="shared" si="98"/>
        <v>206062</v>
      </c>
      <c r="M248" s="181">
        <f t="shared" si="98"/>
        <v>0</v>
      </c>
      <c r="N248" s="181"/>
      <c r="O248" s="181"/>
      <c r="P248" s="181">
        <f t="shared" si="98"/>
        <v>206062</v>
      </c>
      <c r="Q248" s="16">
        <f>SUM(Q249:Q260)</f>
        <v>0</v>
      </c>
      <c r="R248" s="16">
        <f>SUM(R249:R260)</f>
        <v>206062</v>
      </c>
      <c r="T248" s="146">
        <f t="shared" si="82"/>
        <v>206062</v>
      </c>
      <c r="U248" s="146">
        <f>SUM(U249:U260)</f>
        <v>-400</v>
      </c>
      <c r="V248" s="146">
        <f>SUM(V249:V260)</f>
        <v>205662</v>
      </c>
    </row>
    <row r="249" spans="1:22" ht="12.75">
      <c r="A249" s="166"/>
      <c r="B249" s="243"/>
      <c r="C249" s="166">
        <v>3020</v>
      </c>
      <c r="D249" s="163" t="s">
        <v>153</v>
      </c>
      <c r="E249" s="193">
        <v>4888</v>
      </c>
      <c r="F249" s="193">
        <v>5788</v>
      </c>
      <c r="G249" s="159">
        <v>0</v>
      </c>
      <c r="H249" s="193">
        <v>5788</v>
      </c>
      <c r="I249" s="159"/>
      <c r="J249" s="194">
        <f>H249+I249</f>
        <v>5788</v>
      </c>
      <c r="K249" s="16"/>
      <c r="L249" s="317">
        <f>J249+K249</f>
        <v>5788</v>
      </c>
      <c r="M249" s="317"/>
      <c r="N249" s="317"/>
      <c r="O249" s="317"/>
      <c r="P249" s="317">
        <f>L249+M249</f>
        <v>5788</v>
      </c>
      <c r="Q249" s="16"/>
      <c r="R249" s="146">
        <f>P249+Q249</f>
        <v>5788</v>
      </c>
      <c r="T249" s="146">
        <f t="shared" si="82"/>
        <v>5788</v>
      </c>
      <c r="U249" s="146"/>
      <c r="V249" s="146">
        <f>T249+U249</f>
        <v>5788</v>
      </c>
    </row>
    <row r="250" spans="1:22" ht="12.75">
      <c r="A250" s="166"/>
      <c r="B250" s="243"/>
      <c r="C250" s="166">
        <v>4010</v>
      </c>
      <c r="D250" s="163" t="s">
        <v>147</v>
      </c>
      <c r="E250" s="193">
        <v>121295</v>
      </c>
      <c r="F250" s="193">
        <v>140705</v>
      </c>
      <c r="G250" s="159">
        <v>0</v>
      </c>
      <c r="H250" s="193">
        <v>140705</v>
      </c>
      <c r="I250" s="159"/>
      <c r="J250" s="194">
        <f aca="true" t="shared" si="99" ref="J250:J270">H250+I250</f>
        <v>140705</v>
      </c>
      <c r="K250" s="16"/>
      <c r="L250" s="317">
        <f aca="true" t="shared" si="100" ref="L250:L260">J250+K250</f>
        <v>140705</v>
      </c>
      <c r="M250" s="317"/>
      <c r="N250" s="317"/>
      <c r="O250" s="317"/>
      <c r="P250" s="317">
        <f aca="true" t="shared" si="101" ref="P250:P260">L250+M250</f>
        <v>140705</v>
      </c>
      <c r="Q250" s="16"/>
      <c r="R250" s="146">
        <f aca="true" t="shared" si="102" ref="R250:R270">P250+Q250</f>
        <v>140705</v>
      </c>
      <c r="T250" s="146">
        <f t="shared" si="82"/>
        <v>140705</v>
      </c>
      <c r="U250" s="146"/>
      <c r="V250" s="146">
        <f aca="true" t="shared" si="103" ref="V250:V260">T250+U250</f>
        <v>140705</v>
      </c>
    </row>
    <row r="251" spans="1:22" ht="12.75">
      <c r="A251" s="166"/>
      <c r="B251" s="243"/>
      <c r="C251" s="166">
        <v>4040</v>
      </c>
      <c r="D251" s="163" t="s">
        <v>148</v>
      </c>
      <c r="E251" s="193">
        <v>9429</v>
      </c>
      <c r="F251" s="193">
        <v>10310</v>
      </c>
      <c r="G251" s="159">
        <v>0</v>
      </c>
      <c r="H251" s="193">
        <v>10310</v>
      </c>
      <c r="I251" s="159"/>
      <c r="J251" s="194">
        <f t="shared" si="99"/>
        <v>10310</v>
      </c>
      <c r="K251" s="16"/>
      <c r="L251" s="317">
        <f t="shared" si="100"/>
        <v>10310</v>
      </c>
      <c r="M251" s="317"/>
      <c r="N251" s="317"/>
      <c r="O251" s="317"/>
      <c r="P251" s="317">
        <f t="shared" si="101"/>
        <v>10310</v>
      </c>
      <c r="Q251" s="16"/>
      <c r="R251" s="146">
        <f t="shared" si="102"/>
        <v>10310</v>
      </c>
      <c r="T251" s="146">
        <f t="shared" si="82"/>
        <v>10310</v>
      </c>
      <c r="U251" s="146">
        <v>-3100</v>
      </c>
      <c r="V251" s="146">
        <f t="shared" si="103"/>
        <v>7210</v>
      </c>
    </row>
    <row r="252" spans="1:22" ht="12.75">
      <c r="A252" s="166"/>
      <c r="B252" s="243"/>
      <c r="C252" s="166">
        <v>4110</v>
      </c>
      <c r="D252" s="163" t="s">
        <v>142</v>
      </c>
      <c r="E252" s="193">
        <v>24330</v>
      </c>
      <c r="F252" s="193">
        <v>28074</v>
      </c>
      <c r="G252" s="159">
        <v>0</v>
      </c>
      <c r="H252" s="193">
        <v>28074</v>
      </c>
      <c r="I252" s="159"/>
      <c r="J252" s="194">
        <f t="shared" si="99"/>
        <v>28074</v>
      </c>
      <c r="K252" s="16"/>
      <c r="L252" s="317">
        <f t="shared" si="100"/>
        <v>28074</v>
      </c>
      <c r="M252" s="317"/>
      <c r="N252" s="317"/>
      <c r="O252" s="317"/>
      <c r="P252" s="317">
        <f t="shared" si="101"/>
        <v>28074</v>
      </c>
      <c r="Q252" s="16"/>
      <c r="R252" s="146">
        <f t="shared" si="102"/>
        <v>28074</v>
      </c>
      <c r="T252" s="146">
        <f t="shared" si="82"/>
        <v>28074</v>
      </c>
      <c r="U252" s="146"/>
      <c r="V252" s="146">
        <f t="shared" si="103"/>
        <v>28074</v>
      </c>
    </row>
    <row r="253" spans="1:22" ht="12.75">
      <c r="A253" s="166"/>
      <c r="B253" s="243"/>
      <c r="C253" s="166">
        <v>4120</v>
      </c>
      <c r="D253" s="163" t="s">
        <v>143</v>
      </c>
      <c r="E253" s="193">
        <v>3300</v>
      </c>
      <c r="F253" s="193">
        <v>3823</v>
      </c>
      <c r="G253" s="159">
        <v>0</v>
      </c>
      <c r="H253" s="193">
        <v>3823</v>
      </c>
      <c r="I253" s="159"/>
      <c r="J253" s="194">
        <f t="shared" si="99"/>
        <v>3823</v>
      </c>
      <c r="K253" s="16"/>
      <c r="L253" s="317">
        <f t="shared" si="100"/>
        <v>3823</v>
      </c>
      <c r="M253" s="317"/>
      <c r="N253" s="317"/>
      <c r="O253" s="317"/>
      <c r="P253" s="317">
        <f t="shared" si="101"/>
        <v>3823</v>
      </c>
      <c r="Q253" s="16"/>
      <c r="R253" s="146">
        <f t="shared" si="102"/>
        <v>3823</v>
      </c>
      <c r="T253" s="146">
        <f t="shared" si="82"/>
        <v>3823</v>
      </c>
      <c r="U253" s="146"/>
      <c r="V253" s="146">
        <f t="shared" si="103"/>
        <v>3823</v>
      </c>
    </row>
    <row r="254" spans="1:22" ht="24">
      <c r="A254" s="166"/>
      <c r="B254" s="243"/>
      <c r="C254" s="166">
        <v>4140</v>
      </c>
      <c r="D254" s="163" t="s">
        <v>175</v>
      </c>
      <c r="E254" s="193">
        <v>638</v>
      </c>
      <c r="F254" s="193">
        <v>780</v>
      </c>
      <c r="G254" s="159">
        <v>0</v>
      </c>
      <c r="H254" s="193">
        <v>780</v>
      </c>
      <c r="I254" s="159"/>
      <c r="J254" s="194">
        <f t="shared" si="99"/>
        <v>780</v>
      </c>
      <c r="K254" s="16"/>
      <c r="L254" s="317">
        <f t="shared" si="100"/>
        <v>780</v>
      </c>
      <c r="M254" s="317"/>
      <c r="N254" s="317"/>
      <c r="O254" s="317"/>
      <c r="P254" s="317">
        <f t="shared" si="101"/>
        <v>780</v>
      </c>
      <c r="Q254" s="16">
        <v>-276</v>
      </c>
      <c r="R254" s="146">
        <f t="shared" si="102"/>
        <v>504</v>
      </c>
      <c r="T254" s="146">
        <f t="shared" si="82"/>
        <v>504</v>
      </c>
      <c r="U254" s="146"/>
      <c r="V254" s="146">
        <f t="shared" si="103"/>
        <v>504</v>
      </c>
    </row>
    <row r="255" spans="1:22" ht="12.75">
      <c r="A255" s="166"/>
      <c r="B255" s="243"/>
      <c r="C255" s="166">
        <v>4210</v>
      </c>
      <c r="D255" s="163" t="s">
        <v>132</v>
      </c>
      <c r="E255" s="193">
        <v>4227</v>
      </c>
      <c r="F255" s="193">
        <v>4354</v>
      </c>
      <c r="G255" s="159">
        <v>0</v>
      </c>
      <c r="H255" s="193">
        <v>4354</v>
      </c>
      <c r="I255" s="159"/>
      <c r="J255" s="194">
        <f t="shared" si="99"/>
        <v>4354</v>
      </c>
      <c r="K255" s="16"/>
      <c r="L255" s="317">
        <f t="shared" si="100"/>
        <v>4354</v>
      </c>
      <c r="M255" s="317"/>
      <c r="N255" s="317"/>
      <c r="O255" s="317"/>
      <c r="P255" s="317">
        <f t="shared" si="101"/>
        <v>4354</v>
      </c>
      <c r="Q255" s="16"/>
      <c r="R255" s="146">
        <f t="shared" si="102"/>
        <v>4354</v>
      </c>
      <c r="T255" s="146">
        <f t="shared" si="82"/>
        <v>4354</v>
      </c>
      <c r="U255" s="146">
        <v>2500</v>
      </c>
      <c r="V255" s="146">
        <f t="shared" si="103"/>
        <v>6854</v>
      </c>
    </row>
    <row r="256" spans="1:22" ht="12.75">
      <c r="A256" s="166"/>
      <c r="B256" s="243"/>
      <c r="C256" s="166">
        <v>4260</v>
      </c>
      <c r="D256" s="163" t="s">
        <v>154</v>
      </c>
      <c r="E256" s="193">
        <v>1519</v>
      </c>
      <c r="F256" s="193">
        <v>1565</v>
      </c>
      <c r="G256" s="159">
        <v>0</v>
      </c>
      <c r="H256" s="193">
        <v>1565</v>
      </c>
      <c r="I256" s="159"/>
      <c r="J256" s="194">
        <f t="shared" si="99"/>
        <v>1565</v>
      </c>
      <c r="K256" s="16"/>
      <c r="L256" s="317">
        <f t="shared" si="100"/>
        <v>1565</v>
      </c>
      <c r="M256" s="317"/>
      <c r="N256" s="317"/>
      <c r="O256" s="317"/>
      <c r="P256" s="317">
        <f t="shared" si="101"/>
        <v>1565</v>
      </c>
      <c r="Q256" s="16"/>
      <c r="R256" s="146">
        <f t="shared" si="102"/>
        <v>1565</v>
      </c>
      <c r="T256" s="146">
        <f t="shared" si="82"/>
        <v>1565</v>
      </c>
      <c r="U256" s="146">
        <v>200</v>
      </c>
      <c r="V256" s="146">
        <f t="shared" si="103"/>
        <v>1765</v>
      </c>
    </row>
    <row r="257" spans="1:22" ht="12.75">
      <c r="A257" s="166"/>
      <c r="B257" s="243"/>
      <c r="C257" s="166">
        <v>4270</v>
      </c>
      <c r="D257" s="163" t="s">
        <v>133</v>
      </c>
      <c r="E257" s="193">
        <v>20000</v>
      </c>
      <c r="F257" s="193">
        <v>0</v>
      </c>
      <c r="G257" s="159">
        <v>0</v>
      </c>
      <c r="H257" s="193">
        <v>0</v>
      </c>
      <c r="I257" s="159"/>
      <c r="J257" s="194">
        <f t="shared" si="99"/>
        <v>0</v>
      </c>
      <c r="K257" s="16"/>
      <c r="L257" s="317">
        <f t="shared" si="100"/>
        <v>0</v>
      </c>
      <c r="M257" s="317"/>
      <c r="N257" s="317"/>
      <c r="O257" s="317"/>
      <c r="P257" s="317">
        <f t="shared" si="101"/>
        <v>0</v>
      </c>
      <c r="Q257" s="16"/>
      <c r="R257" s="146">
        <f t="shared" si="102"/>
        <v>0</v>
      </c>
      <c r="T257" s="146">
        <f t="shared" si="82"/>
        <v>0</v>
      </c>
      <c r="U257" s="146"/>
      <c r="V257" s="146">
        <f t="shared" si="103"/>
        <v>0</v>
      </c>
    </row>
    <row r="258" spans="1:22" ht="12.75">
      <c r="A258" s="166"/>
      <c r="B258" s="243"/>
      <c r="C258" s="166">
        <v>4300</v>
      </c>
      <c r="D258" s="163" t="s">
        <v>127</v>
      </c>
      <c r="E258" s="193">
        <v>740</v>
      </c>
      <c r="F258" s="193">
        <v>1262</v>
      </c>
      <c r="G258" s="159">
        <v>0</v>
      </c>
      <c r="H258" s="193">
        <v>1262</v>
      </c>
      <c r="I258" s="159"/>
      <c r="J258" s="194">
        <f t="shared" si="99"/>
        <v>1262</v>
      </c>
      <c r="K258" s="16"/>
      <c r="L258" s="317">
        <f t="shared" si="100"/>
        <v>1262</v>
      </c>
      <c r="M258" s="317"/>
      <c r="N258" s="317"/>
      <c r="O258" s="317"/>
      <c r="P258" s="317">
        <f t="shared" si="101"/>
        <v>1262</v>
      </c>
      <c r="Q258" s="16">
        <v>276</v>
      </c>
      <c r="R258" s="146">
        <f t="shared" si="102"/>
        <v>1538</v>
      </c>
      <c r="T258" s="146">
        <f t="shared" si="82"/>
        <v>1538</v>
      </c>
      <c r="U258" s="146"/>
      <c r="V258" s="146">
        <f t="shared" si="103"/>
        <v>1538</v>
      </c>
    </row>
    <row r="259" spans="1:22" ht="12.75">
      <c r="A259" s="166"/>
      <c r="B259" s="243"/>
      <c r="C259" s="166">
        <v>4410</v>
      </c>
      <c r="D259" s="163" t="s">
        <v>149</v>
      </c>
      <c r="E259" s="193">
        <v>1080</v>
      </c>
      <c r="F259" s="193">
        <v>1612</v>
      </c>
      <c r="G259" s="159">
        <v>0</v>
      </c>
      <c r="H259" s="193">
        <v>1612</v>
      </c>
      <c r="I259" s="159"/>
      <c r="J259" s="194">
        <f t="shared" si="99"/>
        <v>1612</v>
      </c>
      <c r="K259" s="16"/>
      <c r="L259" s="317">
        <f t="shared" si="100"/>
        <v>1612</v>
      </c>
      <c r="M259" s="317"/>
      <c r="N259" s="317"/>
      <c r="O259" s="317"/>
      <c r="P259" s="317">
        <f t="shared" si="101"/>
        <v>1612</v>
      </c>
      <c r="Q259" s="16"/>
      <c r="R259" s="146">
        <f t="shared" si="102"/>
        <v>1612</v>
      </c>
      <c r="T259" s="146">
        <f t="shared" si="82"/>
        <v>1612</v>
      </c>
      <c r="U259" s="146"/>
      <c r="V259" s="146">
        <f t="shared" si="103"/>
        <v>1612</v>
      </c>
    </row>
    <row r="260" spans="1:22" ht="12.75">
      <c r="A260" s="166"/>
      <c r="B260" s="243"/>
      <c r="C260" s="166">
        <v>4440</v>
      </c>
      <c r="D260" s="163" t="s">
        <v>150</v>
      </c>
      <c r="E260" s="193">
        <v>6705</v>
      </c>
      <c r="F260" s="193">
        <v>7789</v>
      </c>
      <c r="G260" s="159">
        <v>0</v>
      </c>
      <c r="H260" s="193">
        <v>7789</v>
      </c>
      <c r="I260" s="159"/>
      <c r="J260" s="194">
        <f t="shared" si="99"/>
        <v>7789</v>
      </c>
      <c r="K260" s="16"/>
      <c r="L260" s="317">
        <f t="shared" si="100"/>
        <v>7789</v>
      </c>
      <c r="M260" s="317"/>
      <c r="N260" s="317"/>
      <c r="O260" s="317"/>
      <c r="P260" s="317">
        <f t="shared" si="101"/>
        <v>7789</v>
      </c>
      <c r="Q260" s="16"/>
      <c r="R260" s="146">
        <f t="shared" si="102"/>
        <v>7789</v>
      </c>
      <c r="T260" s="146">
        <f t="shared" si="82"/>
        <v>7789</v>
      </c>
      <c r="U260" s="146"/>
      <c r="V260" s="146">
        <f t="shared" si="103"/>
        <v>7789</v>
      </c>
    </row>
    <row r="261" spans="1:22" ht="12.75">
      <c r="A261" s="166"/>
      <c r="B261" s="243" t="s">
        <v>332</v>
      </c>
      <c r="C261" s="166"/>
      <c r="D261" s="163" t="s">
        <v>334</v>
      </c>
      <c r="E261" s="193"/>
      <c r="F261" s="193"/>
      <c r="G261" s="159"/>
      <c r="H261" s="193"/>
      <c r="I261" s="159"/>
      <c r="J261" s="194">
        <v>0</v>
      </c>
      <c r="K261" s="259">
        <v>20658</v>
      </c>
      <c r="L261" s="317">
        <f>L262</f>
        <v>20658</v>
      </c>
      <c r="M261" s="317">
        <f>M262</f>
        <v>0</v>
      </c>
      <c r="N261" s="317"/>
      <c r="O261" s="317"/>
      <c r="P261" s="317">
        <f>P262</f>
        <v>20658</v>
      </c>
      <c r="Q261" s="16"/>
      <c r="R261" s="146">
        <f t="shared" si="102"/>
        <v>20658</v>
      </c>
      <c r="T261" s="146">
        <f t="shared" si="82"/>
        <v>20658</v>
      </c>
      <c r="U261" s="146"/>
      <c r="V261" s="146">
        <f>V262</f>
        <v>20658</v>
      </c>
    </row>
    <row r="262" spans="1:22" ht="12.75">
      <c r="A262" s="166"/>
      <c r="B262" s="243"/>
      <c r="C262" s="166" t="s">
        <v>333</v>
      </c>
      <c r="D262" s="163" t="s">
        <v>335</v>
      </c>
      <c r="E262" s="193"/>
      <c r="F262" s="193"/>
      <c r="G262" s="159"/>
      <c r="H262" s="193"/>
      <c r="I262" s="159"/>
      <c r="J262" s="194">
        <v>0</v>
      </c>
      <c r="K262" s="259">
        <v>20658</v>
      </c>
      <c r="L262" s="317">
        <v>20658</v>
      </c>
      <c r="M262" s="317"/>
      <c r="N262" s="317"/>
      <c r="O262" s="317"/>
      <c r="P262" s="317">
        <f>L262+M262</f>
        <v>20658</v>
      </c>
      <c r="Q262" s="16"/>
      <c r="R262" s="146">
        <f t="shared" si="102"/>
        <v>20658</v>
      </c>
      <c r="T262" s="146">
        <f t="shared" si="82"/>
        <v>20658</v>
      </c>
      <c r="U262" s="146"/>
      <c r="V262" s="146">
        <f>T262+U262</f>
        <v>20658</v>
      </c>
    </row>
    <row r="263" spans="1:22" ht="12.75">
      <c r="A263" s="166"/>
      <c r="B263" s="243">
        <v>85446</v>
      </c>
      <c r="C263" s="166"/>
      <c r="D263" s="163" t="s">
        <v>186</v>
      </c>
      <c r="E263" s="193">
        <v>723</v>
      </c>
      <c r="F263" s="193">
        <f>SUM(F264)</f>
        <v>533</v>
      </c>
      <c r="G263" s="159">
        <v>0</v>
      </c>
      <c r="H263" s="193">
        <f>SUM(H264)</f>
        <v>533</v>
      </c>
      <c r="I263" s="159"/>
      <c r="J263" s="194">
        <f t="shared" si="99"/>
        <v>533</v>
      </c>
      <c r="K263" s="194">
        <f>K264</f>
        <v>0</v>
      </c>
      <c r="L263" s="330">
        <f>L264</f>
        <v>533</v>
      </c>
      <c r="M263" s="330">
        <f>M264</f>
        <v>0</v>
      </c>
      <c r="N263" s="330"/>
      <c r="O263" s="330"/>
      <c r="P263" s="330">
        <f>P264</f>
        <v>533</v>
      </c>
      <c r="Q263" s="16"/>
      <c r="R263" s="146">
        <f t="shared" si="102"/>
        <v>533</v>
      </c>
      <c r="T263" s="146">
        <f t="shared" si="82"/>
        <v>533</v>
      </c>
      <c r="U263" s="146"/>
      <c r="V263" s="146">
        <f>V264</f>
        <v>533</v>
      </c>
    </row>
    <row r="264" spans="1:22" ht="12.75">
      <c r="A264" s="166"/>
      <c r="B264" s="243"/>
      <c r="C264" s="166">
        <v>3250</v>
      </c>
      <c r="D264" s="163" t="s">
        <v>188</v>
      </c>
      <c r="E264" s="193">
        <v>723</v>
      </c>
      <c r="F264" s="193">
        <v>533</v>
      </c>
      <c r="G264" s="159">
        <v>0</v>
      </c>
      <c r="H264" s="193">
        <v>533</v>
      </c>
      <c r="I264" s="159"/>
      <c r="J264" s="194">
        <f t="shared" si="99"/>
        <v>533</v>
      </c>
      <c r="K264" s="16"/>
      <c r="L264" s="317">
        <f>J264+K264</f>
        <v>533</v>
      </c>
      <c r="M264" s="317"/>
      <c r="N264" s="317"/>
      <c r="O264" s="317"/>
      <c r="P264" s="317">
        <f>L264+M264</f>
        <v>533</v>
      </c>
      <c r="Q264" s="16"/>
      <c r="R264" s="146">
        <f t="shared" si="102"/>
        <v>533</v>
      </c>
      <c r="T264" s="146">
        <f t="shared" si="82"/>
        <v>533</v>
      </c>
      <c r="U264" s="146"/>
      <c r="V264" s="146">
        <f>T264+U264</f>
        <v>533</v>
      </c>
    </row>
    <row r="265" spans="1:22" ht="12.75">
      <c r="A265" s="166"/>
      <c r="B265" s="243" t="s">
        <v>270</v>
      </c>
      <c r="C265" s="166"/>
      <c r="D265" s="163" t="s">
        <v>16</v>
      </c>
      <c r="E265" s="193"/>
      <c r="F265" s="193">
        <v>0</v>
      </c>
      <c r="G265" s="177">
        <v>154439</v>
      </c>
      <c r="H265" s="193">
        <f>SUM(H270)</f>
        <v>154439</v>
      </c>
      <c r="I265" s="159"/>
      <c r="J265" s="194">
        <f t="shared" si="99"/>
        <v>154439</v>
      </c>
      <c r="K265" s="194">
        <f>K266+K270</f>
        <v>3000</v>
      </c>
      <c r="L265" s="330">
        <f>SUM(L266:L270)</f>
        <v>157439</v>
      </c>
      <c r="M265" s="330">
        <f>SUM(M266:M270)</f>
        <v>0</v>
      </c>
      <c r="N265" s="330"/>
      <c r="O265" s="330"/>
      <c r="P265" s="330">
        <f>SUM(P266:P270)</f>
        <v>157439</v>
      </c>
      <c r="Q265" s="16"/>
      <c r="R265" s="146">
        <f t="shared" si="102"/>
        <v>157439</v>
      </c>
      <c r="T265" s="146">
        <f t="shared" si="82"/>
        <v>157439</v>
      </c>
      <c r="U265" s="146"/>
      <c r="V265" s="146">
        <f>SUM(V266:V270)</f>
        <v>157439</v>
      </c>
    </row>
    <row r="266" spans="1:22" ht="37.5" customHeight="1">
      <c r="A266" s="166"/>
      <c r="B266" s="243"/>
      <c r="C266" s="166" t="s">
        <v>138</v>
      </c>
      <c r="D266" s="163" t="s">
        <v>139</v>
      </c>
      <c r="E266" s="193"/>
      <c r="F266" s="193"/>
      <c r="G266" s="177"/>
      <c r="H266" s="193"/>
      <c r="I266" s="159"/>
      <c r="J266" s="194">
        <v>0</v>
      </c>
      <c r="K266" s="227">
        <v>3000</v>
      </c>
      <c r="L266" s="333">
        <v>3000</v>
      </c>
      <c r="M266" s="317">
        <v>-3000</v>
      </c>
      <c r="N266" s="317"/>
      <c r="O266" s="317"/>
      <c r="P266" s="317">
        <f>L266+M266</f>
        <v>0</v>
      </c>
      <c r="Q266" s="16"/>
      <c r="R266" s="146">
        <f t="shared" si="102"/>
        <v>0</v>
      </c>
      <c r="T266" s="146">
        <f t="shared" si="82"/>
        <v>0</v>
      </c>
      <c r="U266" s="146"/>
      <c r="V266" s="146">
        <f>T266+U266</f>
        <v>0</v>
      </c>
    </row>
    <row r="267" spans="1:22" ht="12.75">
      <c r="A267" s="166"/>
      <c r="B267" s="243"/>
      <c r="C267" s="334" t="s">
        <v>173</v>
      </c>
      <c r="D267" s="163" t="s">
        <v>174</v>
      </c>
      <c r="E267" s="195"/>
      <c r="F267" s="195"/>
      <c r="G267" s="159"/>
      <c r="H267" s="195"/>
      <c r="I267" s="159"/>
      <c r="J267" s="194"/>
      <c r="K267" s="259"/>
      <c r="L267" s="317"/>
      <c r="M267" s="317">
        <v>1500</v>
      </c>
      <c r="N267" s="317"/>
      <c r="O267" s="317"/>
      <c r="P267" s="317">
        <f>L267+M267</f>
        <v>1500</v>
      </c>
      <c r="Q267" s="16"/>
      <c r="R267" s="146">
        <f t="shared" si="102"/>
        <v>1500</v>
      </c>
      <c r="T267" s="146">
        <f t="shared" si="82"/>
        <v>1500</v>
      </c>
      <c r="U267" s="146"/>
      <c r="V267" s="146">
        <f>T267+U267</f>
        <v>1500</v>
      </c>
    </row>
    <row r="268" spans="1:22" ht="12.75">
      <c r="A268" s="166"/>
      <c r="B268" s="243"/>
      <c r="C268" s="335" t="s">
        <v>191</v>
      </c>
      <c r="D268" s="163" t="s">
        <v>132</v>
      </c>
      <c r="E268" s="285"/>
      <c r="F268" s="285"/>
      <c r="G268" s="83"/>
      <c r="H268" s="285"/>
      <c r="I268" s="83"/>
      <c r="J268" s="227"/>
      <c r="K268" s="259"/>
      <c r="L268" s="317"/>
      <c r="M268" s="317">
        <v>750</v>
      </c>
      <c r="N268" s="317"/>
      <c r="O268" s="317"/>
      <c r="P268" s="317">
        <f>L268+M268</f>
        <v>750</v>
      </c>
      <c r="Q268" s="16"/>
      <c r="R268" s="146">
        <f t="shared" si="102"/>
        <v>750</v>
      </c>
      <c r="T268" s="146">
        <f t="shared" si="82"/>
        <v>750</v>
      </c>
      <c r="U268" s="146"/>
      <c r="V268" s="146">
        <f>T268+U268</f>
        <v>750</v>
      </c>
    </row>
    <row r="269" spans="1:22" ht="12.75">
      <c r="A269" s="166"/>
      <c r="B269" s="243"/>
      <c r="C269" s="336">
        <v>4300</v>
      </c>
      <c r="D269" s="163" t="s">
        <v>127</v>
      </c>
      <c r="M269" s="317">
        <v>750</v>
      </c>
      <c r="N269" s="317"/>
      <c r="O269" s="317"/>
      <c r="P269" s="317">
        <f>L269+M269</f>
        <v>750</v>
      </c>
      <c r="Q269" s="16"/>
      <c r="R269" s="146">
        <f t="shared" si="102"/>
        <v>750</v>
      </c>
      <c r="T269" s="146">
        <f t="shared" si="82"/>
        <v>750</v>
      </c>
      <c r="U269" s="146"/>
      <c r="V269" s="146">
        <f>T269+U269</f>
        <v>750</v>
      </c>
    </row>
    <row r="270" spans="1:22" ht="12.75">
      <c r="A270" s="166"/>
      <c r="B270" s="243"/>
      <c r="C270" s="166" t="s">
        <v>180</v>
      </c>
      <c r="D270" s="163" t="s">
        <v>181</v>
      </c>
      <c r="E270" s="193"/>
      <c r="F270" s="193">
        <v>0</v>
      </c>
      <c r="G270" s="177">
        <v>154439</v>
      </c>
      <c r="H270" s="193">
        <f>SUM(F270:G270)</f>
        <v>154439</v>
      </c>
      <c r="I270" s="159"/>
      <c r="J270" s="194">
        <f t="shared" si="99"/>
        <v>154439</v>
      </c>
      <c r="K270" s="16"/>
      <c r="L270" s="317">
        <f>J270+K270</f>
        <v>154439</v>
      </c>
      <c r="M270" s="317"/>
      <c r="N270" s="317"/>
      <c r="O270" s="317"/>
      <c r="P270" s="317">
        <f>L270+M270</f>
        <v>154439</v>
      </c>
      <c r="Q270" s="16"/>
      <c r="R270" s="146">
        <f t="shared" si="102"/>
        <v>154439</v>
      </c>
      <c r="T270" s="146">
        <f t="shared" si="82"/>
        <v>154439</v>
      </c>
      <c r="U270" s="146"/>
      <c r="V270" s="146">
        <f>T270+U270</f>
        <v>154439</v>
      </c>
    </row>
    <row r="271" spans="1:22" ht="12.75">
      <c r="A271" s="172">
        <v>900</v>
      </c>
      <c r="B271" s="242"/>
      <c r="C271" s="172"/>
      <c r="D271" s="157" t="s">
        <v>111</v>
      </c>
      <c r="E271" s="192">
        <f>SUM(E272+E275+E278+E281+E283+E287+E290)</f>
        <v>983818</v>
      </c>
      <c r="F271" s="192">
        <f>SUM(F272+F275+F278+F281+F283+F287+F290)</f>
        <v>1191021</v>
      </c>
      <c r="G271" s="159">
        <v>0</v>
      </c>
      <c r="H271" s="192">
        <f aca="true" t="shared" si="104" ref="H271:R271">SUM(H272+H275+H278+H281+H283+H287+H290)</f>
        <v>1191021</v>
      </c>
      <c r="I271" s="192">
        <f t="shared" si="104"/>
        <v>53650</v>
      </c>
      <c r="J271" s="192">
        <f t="shared" si="104"/>
        <v>1244671</v>
      </c>
      <c r="K271" s="192">
        <f t="shared" si="104"/>
        <v>18016</v>
      </c>
      <c r="L271" s="184">
        <f t="shared" si="104"/>
        <v>1262687</v>
      </c>
      <c r="M271" s="184">
        <f t="shared" si="104"/>
        <v>21500</v>
      </c>
      <c r="N271" s="184"/>
      <c r="O271" s="184"/>
      <c r="P271" s="184">
        <f t="shared" si="104"/>
        <v>1284187</v>
      </c>
      <c r="Q271" s="184">
        <f t="shared" si="104"/>
        <v>31000</v>
      </c>
      <c r="R271" s="184">
        <f t="shared" si="104"/>
        <v>1315187</v>
      </c>
      <c r="T271" s="360">
        <f t="shared" si="82"/>
        <v>1315187</v>
      </c>
      <c r="U271" s="360">
        <f>U272+U275+U278+U281+U283+U287+U290</f>
        <v>16000</v>
      </c>
      <c r="V271" s="360">
        <f>V272+V275+V278+V281+V283+V287+V290</f>
        <v>1331187</v>
      </c>
    </row>
    <row r="272" spans="1:22" ht="12.75">
      <c r="A272" s="166"/>
      <c r="B272" s="243">
        <v>90001</v>
      </c>
      <c r="C272" s="166"/>
      <c r="D272" s="163" t="s">
        <v>220</v>
      </c>
      <c r="E272" s="193">
        <f>SUM(E273:E274)</f>
        <v>10000</v>
      </c>
      <c r="F272" s="193">
        <f>SUM(F273:F274)</f>
        <v>10000</v>
      </c>
      <c r="G272" s="159">
        <v>0</v>
      </c>
      <c r="H272" s="193">
        <f aca="true" t="shared" si="105" ref="H272:P272">SUM(H273:H274)</f>
        <v>10000</v>
      </c>
      <c r="I272" s="193">
        <f t="shared" si="105"/>
        <v>0</v>
      </c>
      <c r="J272" s="193">
        <f t="shared" si="105"/>
        <v>10000</v>
      </c>
      <c r="K272" s="193">
        <f t="shared" si="105"/>
        <v>0</v>
      </c>
      <c r="L272" s="181">
        <f t="shared" si="105"/>
        <v>10000</v>
      </c>
      <c r="M272" s="181">
        <f t="shared" si="105"/>
        <v>0</v>
      </c>
      <c r="N272" s="181"/>
      <c r="O272" s="181"/>
      <c r="P272" s="181">
        <f t="shared" si="105"/>
        <v>10000</v>
      </c>
      <c r="Q272" s="16"/>
      <c r="R272" s="146">
        <f aca="true" t="shared" si="106" ref="R272:R277">P272+Q272</f>
        <v>10000</v>
      </c>
      <c r="T272" s="146">
        <f aca="true" t="shared" si="107" ref="T272:T318">R272+S272</f>
        <v>10000</v>
      </c>
      <c r="U272" s="146"/>
      <c r="V272" s="146">
        <f>SUM(V273:V274)</f>
        <v>10000</v>
      </c>
    </row>
    <row r="273" spans="1:22" ht="12.75">
      <c r="A273" s="166"/>
      <c r="B273" s="243"/>
      <c r="C273" s="166" t="s">
        <v>140</v>
      </c>
      <c r="D273" s="163" t="s">
        <v>127</v>
      </c>
      <c r="E273" s="193">
        <v>5000</v>
      </c>
      <c r="F273" s="193">
        <v>5000</v>
      </c>
      <c r="G273" s="159">
        <v>0</v>
      </c>
      <c r="H273" s="193">
        <v>5000</v>
      </c>
      <c r="I273" s="159"/>
      <c r="J273" s="194">
        <f>H273+I273</f>
        <v>5000</v>
      </c>
      <c r="K273" s="16"/>
      <c r="L273" s="317">
        <f>J273+K273</f>
        <v>5000</v>
      </c>
      <c r="M273" s="317"/>
      <c r="N273" s="317"/>
      <c r="O273" s="317"/>
      <c r="P273" s="317">
        <f>L273+M273</f>
        <v>5000</v>
      </c>
      <c r="Q273" s="16"/>
      <c r="R273" s="146">
        <f t="shared" si="106"/>
        <v>5000</v>
      </c>
      <c r="T273" s="146">
        <f t="shared" si="107"/>
        <v>5000</v>
      </c>
      <c r="U273" s="146"/>
      <c r="V273" s="146">
        <f>T273+U273</f>
        <v>5000</v>
      </c>
    </row>
    <row r="274" spans="1:22" ht="12.75">
      <c r="A274" s="166"/>
      <c r="B274" s="243"/>
      <c r="C274" s="166">
        <v>4430</v>
      </c>
      <c r="D274" s="163" t="s">
        <v>144</v>
      </c>
      <c r="E274" s="193">
        <v>5000</v>
      </c>
      <c r="F274" s="193">
        <v>5000</v>
      </c>
      <c r="G274" s="159">
        <v>0</v>
      </c>
      <c r="H274" s="193">
        <v>5000</v>
      </c>
      <c r="I274" s="159"/>
      <c r="J274" s="194">
        <f>H274+I274</f>
        <v>5000</v>
      </c>
      <c r="K274" s="16"/>
      <c r="L274" s="317">
        <f>J274+K274</f>
        <v>5000</v>
      </c>
      <c r="M274" s="317"/>
      <c r="N274" s="317"/>
      <c r="O274" s="317"/>
      <c r="P274" s="317">
        <f>L274+M274</f>
        <v>5000</v>
      </c>
      <c r="Q274" s="16"/>
      <c r="R274" s="146">
        <f t="shared" si="106"/>
        <v>5000</v>
      </c>
      <c r="T274" s="146">
        <f t="shared" si="107"/>
        <v>5000</v>
      </c>
      <c r="U274" s="146"/>
      <c r="V274" s="146">
        <f>T274+U274</f>
        <v>5000</v>
      </c>
    </row>
    <row r="275" spans="1:22" ht="12.75">
      <c r="A275" s="166"/>
      <c r="B275" s="243">
        <v>90003</v>
      </c>
      <c r="C275" s="166"/>
      <c r="D275" s="163" t="s">
        <v>221</v>
      </c>
      <c r="E275" s="193">
        <f>SUM(E276:E277)</f>
        <v>12000</v>
      </c>
      <c r="F275" s="193">
        <f>SUM(F276:F277)</f>
        <v>12390</v>
      </c>
      <c r="G275" s="159">
        <v>0</v>
      </c>
      <c r="H275" s="193">
        <f aca="true" t="shared" si="108" ref="H275:P275">SUM(H276:H277)</f>
        <v>12390</v>
      </c>
      <c r="I275" s="193">
        <f t="shared" si="108"/>
        <v>0</v>
      </c>
      <c r="J275" s="193">
        <f t="shared" si="108"/>
        <v>12390</v>
      </c>
      <c r="K275" s="193">
        <f t="shared" si="108"/>
        <v>0</v>
      </c>
      <c r="L275" s="181">
        <f t="shared" si="108"/>
        <v>12390</v>
      </c>
      <c r="M275" s="181">
        <f t="shared" si="108"/>
        <v>4500</v>
      </c>
      <c r="N275" s="181"/>
      <c r="O275" s="181"/>
      <c r="P275" s="181">
        <f t="shared" si="108"/>
        <v>16890</v>
      </c>
      <c r="Q275" s="16"/>
      <c r="R275" s="146">
        <f t="shared" si="106"/>
        <v>16890</v>
      </c>
      <c r="T275" s="146">
        <f t="shared" si="107"/>
        <v>16890</v>
      </c>
      <c r="U275" s="146"/>
      <c r="V275" s="146">
        <f>SUM(V276:V277)</f>
        <v>16890</v>
      </c>
    </row>
    <row r="276" spans="1:22" ht="12.75">
      <c r="A276" s="166"/>
      <c r="B276" s="243"/>
      <c r="C276" s="166">
        <v>4210</v>
      </c>
      <c r="D276" s="163" t="s">
        <v>132</v>
      </c>
      <c r="E276" s="193">
        <v>3000</v>
      </c>
      <c r="F276" s="193">
        <v>3090</v>
      </c>
      <c r="G276" s="159">
        <v>0</v>
      </c>
      <c r="H276" s="193">
        <v>3090</v>
      </c>
      <c r="I276" s="159"/>
      <c r="J276" s="217">
        <f>H276+I276</f>
        <v>3090</v>
      </c>
      <c r="K276" s="16"/>
      <c r="L276" s="317">
        <f>J276+K276</f>
        <v>3090</v>
      </c>
      <c r="M276" s="317"/>
      <c r="N276" s="317"/>
      <c r="O276" s="317"/>
      <c r="P276" s="317">
        <f>L276+M276</f>
        <v>3090</v>
      </c>
      <c r="Q276" s="16"/>
      <c r="R276" s="146">
        <f t="shared" si="106"/>
        <v>3090</v>
      </c>
      <c r="T276" s="146">
        <f t="shared" si="107"/>
        <v>3090</v>
      </c>
      <c r="U276" s="146"/>
      <c r="V276" s="146">
        <f>T276+U276</f>
        <v>3090</v>
      </c>
    </row>
    <row r="277" spans="1:22" ht="12.75">
      <c r="A277" s="166"/>
      <c r="B277" s="243"/>
      <c r="C277" s="166">
        <v>4300</v>
      </c>
      <c r="D277" s="163" t="s">
        <v>127</v>
      </c>
      <c r="E277" s="193">
        <v>9000</v>
      </c>
      <c r="F277" s="193">
        <v>9300</v>
      </c>
      <c r="G277" s="159">
        <v>0</v>
      </c>
      <c r="H277" s="193">
        <v>9300</v>
      </c>
      <c r="I277" s="159"/>
      <c r="J277" s="217">
        <f>H277+I277</f>
        <v>9300</v>
      </c>
      <c r="K277" s="16"/>
      <c r="L277" s="317">
        <f>J277+K277</f>
        <v>9300</v>
      </c>
      <c r="M277" s="317">
        <v>4500</v>
      </c>
      <c r="N277" s="317"/>
      <c r="O277" s="317"/>
      <c r="P277" s="317">
        <f>L277+M277</f>
        <v>13800</v>
      </c>
      <c r="Q277" s="16"/>
      <c r="R277" s="146">
        <f t="shared" si="106"/>
        <v>13800</v>
      </c>
      <c r="T277" s="146">
        <f t="shared" si="107"/>
        <v>13800</v>
      </c>
      <c r="U277" s="146"/>
      <c r="V277" s="146">
        <f>T277+U277</f>
        <v>13800</v>
      </c>
    </row>
    <row r="278" spans="1:22" ht="12.75">
      <c r="A278" s="166"/>
      <c r="B278" s="243">
        <v>90004</v>
      </c>
      <c r="C278" s="166"/>
      <c r="D278" s="163" t="s">
        <v>223</v>
      </c>
      <c r="E278" s="193">
        <f>SUM(E279:E280)</f>
        <v>3570</v>
      </c>
      <c r="F278" s="193">
        <f>SUM(F279:F280)</f>
        <v>3680</v>
      </c>
      <c r="G278" s="159">
        <v>0</v>
      </c>
      <c r="H278" s="193">
        <f aca="true" t="shared" si="109" ref="H278:P278">SUM(H279:H280)</f>
        <v>3680</v>
      </c>
      <c r="I278" s="193">
        <f t="shared" si="109"/>
        <v>0</v>
      </c>
      <c r="J278" s="193">
        <f t="shared" si="109"/>
        <v>3680</v>
      </c>
      <c r="K278" s="193">
        <f t="shared" si="109"/>
        <v>0</v>
      </c>
      <c r="L278" s="181">
        <f t="shared" si="109"/>
        <v>3680</v>
      </c>
      <c r="M278" s="181">
        <f t="shared" si="109"/>
        <v>0</v>
      </c>
      <c r="N278" s="181"/>
      <c r="O278" s="181"/>
      <c r="P278" s="181">
        <f t="shared" si="109"/>
        <v>3680</v>
      </c>
      <c r="Q278" s="16">
        <f>SUM(Q279:Q280)</f>
        <v>10000</v>
      </c>
      <c r="R278" s="16">
        <f>SUM(R279:R280)</f>
        <v>13680</v>
      </c>
      <c r="T278" s="146">
        <f t="shared" si="107"/>
        <v>13680</v>
      </c>
      <c r="U278" s="146"/>
      <c r="V278" s="146">
        <f>SUM(V279:V280)</f>
        <v>13680</v>
      </c>
    </row>
    <row r="279" spans="1:22" ht="12.75">
      <c r="A279" s="166"/>
      <c r="B279" s="243"/>
      <c r="C279" s="166">
        <v>4210</v>
      </c>
      <c r="D279" s="163" t="s">
        <v>132</v>
      </c>
      <c r="E279" s="193">
        <v>2000</v>
      </c>
      <c r="F279" s="193">
        <v>2100</v>
      </c>
      <c r="G279" s="159">
        <v>0</v>
      </c>
      <c r="H279" s="193">
        <v>2100</v>
      </c>
      <c r="I279" s="159"/>
      <c r="J279" s="194">
        <f>H279+I279</f>
        <v>2100</v>
      </c>
      <c r="K279" s="16"/>
      <c r="L279" s="317">
        <f>J279+K279</f>
        <v>2100</v>
      </c>
      <c r="M279" s="317"/>
      <c r="N279" s="317"/>
      <c r="O279" s="317"/>
      <c r="P279" s="317">
        <f>L279+M279</f>
        <v>2100</v>
      </c>
      <c r="Q279" s="16">
        <v>2000</v>
      </c>
      <c r="R279" s="146">
        <f>P279+Q279</f>
        <v>4100</v>
      </c>
      <c r="T279" s="146">
        <f t="shared" si="107"/>
        <v>4100</v>
      </c>
      <c r="U279" s="146"/>
      <c r="V279" s="146">
        <f>T279+U279</f>
        <v>4100</v>
      </c>
    </row>
    <row r="280" spans="1:22" ht="12.75">
      <c r="A280" s="166"/>
      <c r="B280" s="243"/>
      <c r="C280" s="166">
        <v>4300</v>
      </c>
      <c r="D280" s="163" t="s">
        <v>127</v>
      </c>
      <c r="E280" s="193">
        <v>1570</v>
      </c>
      <c r="F280" s="193">
        <v>1580</v>
      </c>
      <c r="G280" s="159">
        <v>0</v>
      </c>
      <c r="H280" s="193">
        <v>1580</v>
      </c>
      <c r="I280" s="159"/>
      <c r="J280" s="194">
        <f>H280+I280</f>
        <v>1580</v>
      </c>
      <c r="K280" s="16"/>
      <c r="L280" s="317">
        <f>J280+K280</f>
        <v>1580</v>
      </c>
      <c r="M280" s="317"/>
      <c r="N280" s="317"/>
      <c r="O280" s="317"/>
      <c r="P280" s="317">
        <f>L280+M280</f>
        <v>1580</v>
      </c>
      <c r="Q280" s="16">
        <v>8000</v>
      </c>
      <c r="R280" s="146">
        <f>P280+Q280</f>
        <v>9580</v>
      </c>
      <c r="T280" s="146">
        <f t="shared" si="107"/>
        <v>9580</v>
      </c>
      <c r="U280" s="146"/>
      <c r="V280" s="146">
        <f>T280+U280</f>
        <v>9580</v>
      </c>
    </row>
    <row r="281" spans="1:22" ht="12.75">
      <c r="A281" s="166"/>
      <c r="B281" s="243">
        <v>90013</v>
      </c>
      <c r="C281" s="166"/>
      <c r="D281" s="163" t="s">
        <v>224</v>
      </c>
      <c r="E281" s="193">
        <v>6750</v>
      </c>
      <c r="F281" s="193">
        <f>SUM(F282)</f>
        <v>6750</v>
      </c>
      <c r="G281" s="159">
        <v>0</v>
      </c>
      <c r="H281" s="193">
        <f aca="true" t="shared" si="110" ref="H281:P281">SUM(H282)</f>
        <v>6750</v>
      </c>
      <c r="I281" s="193">
        <f t="shared" si="110"/>
        <v>0</v>
      </c>
      <c r="J281" s="193">
        <f t="shared" si="110"/>
        <v>6750</v>
      </c>
      <c r="K281" s="193">
        <f t="shared" si="110"/>
        <v>0</v>
      </c>
      <c r="L281" s="181">
        <f t="shared" si="110"/>
        <v>6750</v>
      </c>
      <c r="M281" s="181">
        <f t="shared" si="110"/>
        <v>0</v>
      </c>
      <c r="N281" s="181"/>
      <c r="O281" s="181"/>
      <c r="P281" s="181">
        <f t="shared" si="110"/>
        <v>6750</v>
      </c>
      <c r="Q281" s="16"/>
      <c r="R281" s="146">
        <f aca="true" t="shared" si="111" ref="R281:R289">P281+Q281</f>
        <v>6750</v>
      </c>
      <c r="T281" s="146">
        <f t="shared" si="107"/>
        <v>6750</v>
      </c>
      <c r="U281" s="146"/>
      <c r="V281" s="146">
        <f>V282</f>
        <v>6750</v>
      </c>
    </row>
    <row r="282" spans="1:22" ht="48">
      <c r="A282" s="166"/>
      <c r="B282" s="243"/>
      <c r="C282" s="166">
        <v>6300</v>
      </c>
      <c r="D282" s="163" t="s">
        <v>222</v>
      </c>
      <c r="E282" s="195">
        <v>6750</v>
      </c>
      <c r="F282" s="195">
        <v>6750</v>
      </c>
      <c r="G282" s="159">
        <v>0</v>
      </c>
      <c r="H282" s="195">
        <v>6750</v>
      </c>
      <c r="I282" s="159"/>
      <c r="J282" s="194">
        <f>H282+I282</f>
        <v>6750</v>
      </c>
      <c r="K282" s="16"/>
      <c r="L282" s="317">
        <f>K282+J282</f>
        <v>6750</v>
      </c>
      <c r="M282" s="317"/>
      <c r="N282" s="317"/>
      <c r="O282" s="317"/>
      <c r="P282" s="317">
        <f>L282+M282</f>
        <v>6750</v>
      </c>
      <c r="Q282" s="16"/>
      <c r="R282" s="146">
        <f t="shared" si="111"/>
        <v>6750</v>
      </c>
      <c r="T282" s="146">
        <f t="shared" si="107"/>
        <v>6750</v>
      </c>
      <c r="U282" s="146"/>
      <c r="V282" s="146">
        <f>T282+U282</f>
        <v>6750</v>
      </c>
    </row>
    <row r="283" spans="1:22" ht="12.75">
      <c r="A283" s="166"/>
      <c r="B283" s="243">
        <v>90015</v>
      </c>
      <c r="C283" s="166"/>
      <c r="D283" s="163" t="s">
        <v>112</v>
      </c>
      <c r="E283" s="193">
        <f>SUM(E284:E285)</f>
        <v>245378</v>
      </c>
      <c r="F283" s="193">
        <f>SUM(F284:F286)</f>
        <v>514375</v>
      </c>
      <c r="G283" s="159">
        <v>0</v>
      </c>
      <c r="H283" s="193">
        <f aca="true" t="shared" si="112" ref="H283:P283">SUM(H284:H286)</f>
        <v>514375</v>
      </c>
      <c r="I283" s="193">
        <f t="shared" si="112"/>
        <v>0</v>
      </c>
      <c r="J283" s="193">
        <f t="shared" si="112"/>
        <v>514375</v>
      </c>
      <c r="K283" s="193">
        <f t="shared" si="112"/>
        <v>0</v>
      </c>
      <c r="L283" s="181">
        <f t="shared" si="112"/>
        <v>514375</v>
      </c>
      <c r="M283" s="181">
        <f t="shared" si="112"/>
        <v>0</v>
      </c>
      <c r="N283" s="181"/>
      <c r="O283" s="181"/>
      <c r="P283" s="181">
        <f t="shared" si="112"/>
        <v>514375</v>
      </c>
      <c r="Q283" s="16"/>
      <c r="R283" s="146">
        <f t="shared" si="111"/>
        <v>514375</v>
      </c>
      <c r="T283" s="146">
        <f t="shared" si="107"/>
        <v>514375</v>
      </c>
      <c r="U283" s="146"/>
      <c r="V283" s="146">
        <f>SUM(V284:V286)</f>
        <v>514375</v>
      </c>
    </row>
    <row r="284" spans="1:22" ht="12.75">
      <c r="A284" s="166"/>
      <c r="B284" s="243"/>
      <c r="C284" s="166">
        <v>4260</v>
      </c>
      <c r="D284" s="163" t="s">
        <v>154</v>
      </c>
      <c r="E284" s="193">
        <v>147951</v>
      </c>
      <c r="F284" s="193">
        <v>162600</v>
      </c>
      <c r="G284" s="159">
        <v>0</v>
      </c>
      <c r="H284" s="193">
        <v>162600</v>
      </c>
      <c r="I284" s="159"/>
      <c r="J284" s="194">
        <f>H284+I284</f>
        <v>162600</v>
      </c>
      <c r="K284" s="16"/>
      <c r="L284" s="317">
        <f>J284+K284</f>
        <v>162600</v>
      </c>
      <c r="M284" s="317"/>
      <c r="N284" s="317"/>
      <c r="O284" s="317"/>
      <c r="P284" s="317">
        <f>L284+M284</f>
        <v>162600</v>
      </c>
      <c r="Q284" s="16"/>
      <c r="R284" s="146">
        <f t="shared" si="111"/>
        <v>162600</v>
      </c>
      <c r="T284" s="146">
        <f t="shared" si="107"/>
        <v>162600</v>
      </c>
      <c r="U284" s="146"/>
      <c r="V284" s="146">
        <f>T284+U284</f>
        <v>162600</v>
      </c>
    </row>
    <row r="285" spans="1:22" ht="12.75">
      <c r="A285" s="166"/>
      <c r="B285" s="243"/>
      <c r="C285" s="166">
        <v>4270</v>
      </c>
      <c r="D285" s="163" t="s">
        <v>133</v>
      </c>
      <c r="E285" s="193">
        <v>97427</v>
      </c>
      <c r="F285" s="193">
        <v>107230</v>
      </c>
      <c r="G285" s="159">
        <v>0</v>
      </c>
      <c r="H285" s="193">
        <v>107230</v>
      </c>
      <c r="I285" s="159"/>
      <c r="J285" s="194">
        <f>H285+I285</f>
        <v>107230</v>
      </c>
      <c r="K285" s="16"/>
      <c r="L285" s="317">
        <f>J285+K285</f>
        <v>107230</v>
      </c>
      <c r="M285" s="317"/>
      <c r="N285" s="317"/>
      <c r="O285" s="317"/>
      <c r="P285" s="317">
        <f>L285+M285</f>
        <v>107230</v>
      </c>
      <c r="Q285" s="16"/>
      <c r="R285" s="146">
        <f t="shared" si="111"/>
        <v>107230</v>
      </c>
      <c r="T285" s="146">
        <f t="shared" si="107"/>
        <v>107230</v>
      </c>
      <c r="U285" s="146"/>
      <c r="V285" s="146">
        <f>T285+U285</f>
        <v>107230</v>
      </c>
    </row>
    <row r="286" spans="1:22" ht="12.75">
      <c r="A286" s="166"/>
      <c r="B286" s="243"/>
      <c r="C286" s="166" t="s">
        <v>178</v>
      </c>
      <c r="D286" s="163" t="s">
        <v>121</v>
      </c>
      <c r="E286" s="193">
        <v>0</v>
      </c>
      <c r="F286" s="193">
        <v>244545</v>
      </c>
      <c r="G286" s="159">
        <v>0</v>
      </c>
      <c r="H286" s="193">
        <v>244545</v>
      </c>
      <c r="I286" s="159"/>
      <c r="J286" s="194">
        <f>H286+I286</f>
        <v>244545</v>
      </c>
      <c r="K286" s="16"/>
      <c r="L286" s="317">
        <f>J286+K286</f>
        <v>244545</v>
      </c>
      <c r="M286" s="317"/>
      <c r="N286" s="317"/>
      <c r="O286" s="317"/>
      <c r="P286" s="317">
        <f>L286+M286</f>
        <v>244545</v>
      </c>
      <c r="Q286" s="16"/>
      <c r="R286" s="146">
        <f t="shared" si="111"/>
        <v>244545</v>
      </c>
      <c r="T286" s="146">
        <f t="shared" si="107"/>
        <v>244545</v>
      </c>
      <c r="U286" s="146"/>
      <c r="V286" s="146">
        <f>T286+U286</f>
        <v>244545</v>
      </c>
    </row>
    <row r="287" spans="1:22" ht="12.75">
      <c r="A287" s="166"/>
      <c r="B287" s="245">
        <v>90017</v>
      </c>
      <c r="C287" s="166"/>
      <c r="D287" s="167" t="s">
        <v>225</v>
      </c>
      <c r="E287" s="193">
        <f>SUM(E288:E288)</f>
        <v>529220</v>
      </c>
      <c r="F287" s="193">
        <f>SUM(F288:F288)</f>
        <v>571076</v>
      </c>
      <c r="G287" s="159">
        <v>0</v>
      </c>
      <c r="H287" s="193">
        <f aca="true" t="shared" si="113" ref="H287:P287">SUM(H288:H288+H289)</f>
        <v>571076</v>
      </c>
      <c r="I287" s="193">
        <f t="shared" si="113"/>
        <v>53650</v>
      </c>
      <c r="J287" s="193">
        <f t="shared" si="113"/>
        <v>624726</v>
      </c>
      <c r="K287" s="193">
        <f t="shared" si="113"/>
        <v>0</v>
      </c>
      <c r="L287" s="181">
        <f t="shared" si="113"/>
        <v>624726</v>
      </c>
      <c r="M287" s="181">
        <f t="shared" si="113"/>
        <v>0</v>
      </c>
      <c r="N287" s="181"/>
      <c r="O287" s="181"/>
      <c r="P287" s="181">
        <f t="shared" si="113"/>
        <v>624726</v>
      </c>
      <c r="Q287" s="16"/>
      <c r="R287" s="146">
        <f t="shared" si="111"/>
        <v>624726</v>
      </c>
      <c r="T287" s="146">
        <f t="shared" si="107"/>
        <v>624726</v>
      </c>
      <c r="U287" s="146">
        <f>SUM(U288:U289)</f>
        <v>16000</v>
      </c>
      <c r="V287" s="146">
        <f>SUM(V288:V289)</f>
        <v>640726</v>
      </c>
    </row>
    <row r="288" spans="1:22" ht="12.75">
      <c r="A288" s="166"/>
      <c r="B288" s="243"/>
      <c r="C288" s="166">
        <v>2650</v>
      </c>
      <c r="D288" s="163" t="s">
        <v>226</v>
      </c>
      <c r="E288" s="195">
        <v>529220</v>
      </c>
      <c r="F288" s="195">
        <v>571076</v>
      </c>
      <c r="G288" s="159">
        <v>0</v>
      </c>
      <c r="H288" s="195">
        <v>571076</v>
      </c>
      <c r="I288" s="159"/>
      <c r="J288" s="194">
        <f>H288+I288</f>
        <v>571076</v>
      </c>
      <c r="K288" s="16"/>
      <c r="L288" s="317">
        <f>J288+K288</f>
        <v>571076</v>
      </c>
      <c r="M288" s="317"/>
      <c r="N288" s="317"/>
      <c r="O288" s="317"/>
      <c r="P288" s="317">
        <f>L288+M288</f>
        <v>571076</v>
      </c>
      <c r="Q288" s="16"/>
      <c r="R288" s="146">
        <f t="shared" si="111"/>
        <v>571076</v>
      </c>
      <c r="T288" s="146">
        <f t="shared" si="107"/>
        <v>571076</v>
      </c>
      <c r="U288" s="146"/>
      <c r="V288" s="146">
        <f>T288+U288</f>
        <v>571076</v>
      </c>
    </row>
    <row r="289" spans="1:22" ht="36">
      <c r="A289" s="166"/>
      <c r="B289" s="243"/>
      <c r="C289" s="166" t="s">
        <v>313</v>
      </c>
      <c r="D289" s="163" t="s">
        <v>314</v>
      </c>
      <c r="E289" s="195"/>
      <c r="F289" s="195"/>
      <c r="G289" s="159"/>
      <c r="H289" s="195"/>
      <c r="I289" s="177">
        <v>53650</v>
      </c>
      <c r="J289" s="194">
        <f>H289+I289</f>
        <v>53650</v>
      </c>
      <c r="K289" s="16"/>
      <c r="L289" s="317">
        <f>J289+K289</f>
        <v>53650</v>
      </c>
      <c r="M289" s="317"/>
      <c r="N289" s="317"/>
      <c r="O289" s="317"/>
      <c r="P289" s="317">
        <f>L289+M289</f>
        <v>53650</v>
      </c>
      <c r="Q289" s="16"/>
      <c r="R289" s="146">
        <f t="shared" si="111"/>
        <v>53650</v>
      </c>
      <c r="T289" s="146">
        <f t="shared" si="107"/>
        <v>53650</v>
      </c>
      <c r="U289" s="146">
        <v>16000</v>
      </c>
      <c r="V289" s="146">
        <f>T289+U289</f>
        <v>69650</v>
      </c>
    </row>
    <row r="290" spans="1:22" ht="12.75">
      <c r="A290" s="166"/>
      <c r="B290" s="243">
        <v>90095</v>
      </c>
      <c r="C290" s="166"/>
      <c r="D290" s="163" t="s">
        <v>16</v>
      </c>
      <c r="E290" s="193">
        <f>SUM(E291:E294)</f>
        <v>176900</v>
      </c>
      <c r="F290" s="193">
        <f>SUM(F291:F294)</f>
        <v>72750</v>
      </c>
      <c r="G290" s="159">
        <v>0</v>
      </c>
      <c r="H290" s="193">
        <f aca="true" t="shared" si="114" ref="H290:P290">SUM(H291:H294)</f>
        <v>72750</v>
      </c>
      <c r="I290" s="193">
        <f t="shared" si="114"/>
        <v>0</v>
      </c>
      <c r="J290" s="193">
        <f t="shared" si="114"/>
        <v>72750</v>
      </c>
      <c r="K290" s="193">
        <f t="shared" si="114"/>
        <v>18016</v>
      </c>
      <c r="L290" s="181">
        <f t="shared" si="114"/>
        <v>90766</v>
      </c>
      <c r="M290" s="181">
        <f t="shared" si="114"/>
        <v>17000</v>
      </c>
      <c r="N290" s="181"/>
      <c r="O290" s="181"/>
      <c r="P290" s="181">
        <f t="shared" si="114"/>
        <v>107766</v>
      </c>
      <c r="Q290" s="16">
        <f>SUM(Q291:Q294)</f>
        <v>21000</v>
      </c>
      <c r="R290" s="16">
        <f>SUM(R291:R294)</f>
        <v>128766</v>
      </c>
      <c r="T290" s="146">
        <f t="shared" si="107"/>
        <v>128766</v>
      </c>
      <c r="U290" s="146"/>
      <c r="V290" s="146">
        <f>SUM(V291:V294)</f>
        <v>128766</v>
      </c>
    </row>
    <row r="291" spans="1:22" ht="12.75">
      <c r="A291" s="166"/>
      <c r="B291" s="243"/>
      <c r="C291" s="166">
        <v>4210</v>
      </c>
      <c r="D291" s="163" t="s">
        <v>132</v>
      </c>
      <c r="E291" s="193">
        <v>42300</v>
      </c>
      <c r="F291" s="193">
        <v>13000</v>
      </c>
      <c r="G291" s="159">
        <v>0</v>
      </c>
      <c r="H291" s="193">
        <v>13000</v>
      </c>
      <c r="I291" s="159"/>
      <c r="J291" s="194">
        <f>H291+I291</f>
        <v>13000</v>
      </c>
      <c r="K291" s="16">
        <v>16216</v>
      </c>
      <c r="L291" s="317">
        <f>J291+K291</f>
        <v>29216</v>
      </c>
      <c r="M291" s="317">
        <v>-5000</v>
      </c>
      <c r="N291" s="317"/>
      <c r="O291" s="317"/>
      <c r="P291" s="317">
        <f>L291+M291</f>
        <v>24216</v>
      </c>
      <c r="Q291" s="16"/>
      <c r="R291" s="146">
        <f>P291+Q291</f>
        <v>24216</v>
      </c>
      <c r="T291" s="146">
        <f t="shared" si="107"/>
        <v>24216</v>
      </c>
      <c r="U291" s="146"/>
      <c r="V291" s="146">
        <f>T291+U291</f>
        <v>24216</v>
      </c>
    </row>
    <row r="292" spans="1:22" ht="12.75">
      <c r="A292" s="166"/>
      <c r="B292" s="243"/>
      <c r="C292" s="166">
        <v>4260</v>
      </c>
      <c r="D292" s="163" t="s">
        <v>154</v>
      </c>
      <c r="E292" s="193">
        <v>25000</v>
      </c>
      <c r="F292" s="193">
        <f>SUM(E292*1.03)</f>
        <v>25750</v>
      </c>
      <c r="G292" s="159">
        <v>0</v>
      </c>
      <c r="H292" s="193">
        <v>25750</v>
      </c>
      <c r="I292" s="159"/>
      <c r="J292" s="194">
        <f>H292+I292</f>
        <v>25750</v>
      </c>
      <c r="K292" s="16">
        <v>1800</v>
      </c>
      <c r="L292" s="317">
        <f>J292+K292</f>
        <v>27550</v>
      </c>
      <c r="M292" s="317"/>
      <c r="N292" s="317"/>
      <c r="O292" s="317"/>
      <c r="P292" s="317">
        <f>L292+M292</f>
        <v>27550</v>
      </c>
      <c r="Q292" s="16"/>
      <c r="R292" s="146">
        <f>P292+Q292</f>
        <v>27550</v>
      </c>
      <c r="T292" s="146">
        <f t="shared" si="107"/>
        <v>27550</v>
      </c>
      <c r="U292" s="146"/>
      <c r="V292" s="146">
        <f>T292+U292</f>
        <v>27550</v>
      </c>
    </row>
    <row r="293" spans="1:22" ht="12.75">
      <c r="A293" s="166"/>
      <c r="B293" s="243"/>
      <c r="C293" s="166">
        <v>4270</v>
      </c>
      <c r="D293" s="163" t="s">
        <v>133</v>
      </c>
      <c r="E293" s="193">
        <v>24000</v>
      </c>
      <c r="F293" s="193">
        <v>14000</v>
      </c>
      <c r="G293" s="159">
        <v>0</v>
      </c>
      <c r="H293" s="193">
        <v>14000</v>
      </c>
      <c r="I293" s="159"/>
      <c r="J293" s="194">
        <f>H293+I293</f>
        <v>14000</v>
      </c>
      <c r="K293" s="16"/>
      <c r="L293" s="317">
        <f>J293+K293</f>
        <v>14000</v>
      </c>
      <c r="M293" s="317">
        <v>5000</v>
      </c>
      <c r="N293" s="317"/>
      <c r="O293" s="317"/>
      <c r="P293" s="317">
        <f>L293+M293</f>
        <v>19000</v>
      </c>
      <c r="Q293" s="16">
        <v>8000</v>
      </c>
      <c r="R293" s="146">
        <f>P293+Q293</f>
        <v>27000</v>
      </c>
      <c r="T293" s="146">
        <f t="shared" si="107"/>
        <v>27000</v>
      </c>
      <c r="U293" s="146"/>
      <c r="V293" s="146">
        <f>T293+U293</f>
        <v>27000</v>
      </c>
    </row>
    <row r="294" spans="1:22" ht="12.75">
      <c r="A294" s="166"/>
      <c r="B294" s="243"/>
      <c r="C294" s="166">
        <v>4300</v>
      </c>
      <c r="D294" s="163" t="s">
        <v>127</v>
      </c>
      <c r="E294" s="193">
        <v>85600</v>
      </c>
      <c r="F294" s="193">
        <v>20000</v>
      </c>
      <c r="G294" s="159">
        <v>0</v>
      </c>
      <c r="H294" s="193">
        <v>20000</v>
      </c>
      <c r="I294" s="159"/>
      <c r="J294" s="194">
        <f>H294+I294</f>
        <v>20000</v>
      </c>
      <c r="K294" s="16"/>
      <c r="L294" s="317">
        <f>J294+K294</f>
        <v>20000</v>
      </c>
      <c r="M294" s="317">
        <v>17000</v>
      </c>
      <c r="N294" s="317"/>
      <c r="O294" s="317"/>
      <c r="P294" s="317">
        <f>L294+M294</f>
        <v>37000</v>
      </c>
      <c r="Q294" s="16">
        <v>13000</v>
      </c>
      <c r="R294" s="146">
        <f>P294+Q294</f>
        <v>50000</v>
      </c>
      <c r="T294" s="146">
        <f t="shared" si="107"/>
        <v>50000</v>
      </c>
      <c r="U294" s="146"/>
      <c r="V294" s="146">
        <f>T294+U294</f>
        <v>50000</v>
      </c>
    </row>
    <row r="295" spans="1:22" ht="12.75">
      <c r="A295" s="172">
        <v>921</v>
      </c>
      <c r="B295" s="242"/>
      <c r="C295" s="172"/>
      <c r="D295" s="157" t="s">
        <v>227</v>
      </c>
      <c r="E295" s="192">
        <f>SUM(E296+E298)</f>
        <v>333280</v>
      </c>
      <c r="F295" s="192">
        <f>SUM(F296+F298)</f>
        <v>376560</v>
      </c>
      <c r="G295" s="159">
        <v>0</v>
      </c>
      <c r="H295" s="192">
        <f>SUM(H296+H298)</f>
        <v>376560</v>
      </c>
      <c r="I295" s="192">
        <f>SUM(I296+I298)</f>
        <v>0</v>
      </c>
      <c r="J295" s="192">
        <f>SUM(J296+J298)</f>
        <v>376560</v>
      </c>
      <c r="K295" s="192">
        <f>SUM(K296+K298+K300+K303)</f>
        <v>51500</v>
      </c>
      <c r="L295" s="184">
        <f>SUM(L296+L298+L300+L303)</f>
        <v>428060</v>
      </c>
      <c r="M295" s="184">
        <f>SUM(M296+M298+M300+M303)</f>
        <v>800</v>
      </c>
      <c r="N295" s="184"/>
      <c r="O295" s="184"/>
      <c r="P295" s="184">
        <f>SUM(P296+P298+P300+P303)</f>
        <v>428860</v>
      </c>
      <c r="Q295" s="16"/>
      <c r="R295" s="360">
        <f>R296+R298+R300+R303</f>
        <v>428860</v>
      </c>
      <c r="T295" s="360">
        <f t="shared" si="107"/>
        <v>428860</v>
      </c>
      <c r="U295" s="360">
        <f>U296+U298</f>
        <v>2670</v>
      </c>
      <c r="V295" s="360">
        <f>V296+V298+V300+V303</f>
        <v>431530</v>
      </c>
    </row>
    <row r="296" spans="1:22" ht="12.75">
      <c r="A296" s="166"/>
      <c r="B296" s="243">
        <v>92114</v>
      </c>
      <c r="C296" s="166"/>
      <c r="D296" s="163" t="s">
        <v>228</v>
      </c>
      <c r="E296" s="193">
        <v>228640</v>
      </c>
      <c r="F296" s="193">
        <f>SUM(F297)</f>
        <v>291110</v>
      </c>
      <c r="G296" s="159">
        <v>0</v>
      </c>
      <c r="H296" s="193">
        <f aca="true" t="shared" si="115" ref="H296:P296">SUM(H297)</f>
        <v>291110</v>
      </c>
      <c r="I296" s="193">
        <f t="shared" si="115"/>
        <v>0</v>
      </c>
      <c r="J296" s="193">
        <f t="shared" si="115"/>
        <v>291110</v>
      </c>
      <c r="K296" s="193">
        <f t="shared" si="115"/>
        <v>4100</v>
      </c>
      <c r="L296" s="181">
        <f t="shared" si="115"/>
        <v>295210</v>
      </c>
      <c r="M296" s="181">
        <f t="shared" si="115"/>
        <v>300</v>
      </c>
      <c r="N296" s="181"/>
      <c r="O296" s="181"/>
      <c r="P296" s="181">
        <f t="shared" si="115"/>
        <v>295510</v>
      </c>
      <c r="Q296" s="16"/>
      <c r="R296" s="146">
        <f>P296+Q296</f>
        <v>295510</v>
      </c>
      <c r="T296" s="146">
        <f t="shared" si="107"/>
        <v>295510</v>
      </c>
      <c r="U296" s="146">
        <f>U297</f>
        <v>2670</v>
      </c>
      <c r="V296" s="146">
        <f>T296+U296</f>
        <v>298180</v>
      </c>
    </row>
    <row r="297" spans="1:22" ht="24">
      <c r="A297" s="166"/>
      <c r="B297" s="243"/>
      <c r="C297" s="166" t="s">
        <v>229</v>
      </c>
      <c r="D297" s="167" t="s">
        <v>230</v>
      </c>
      <c r="E297" s="198">
        <v>228640</v>
      </c>
      <c r="F297" s="207">
        <v>291110</v>
      </c>
      <c r="G297" s="159">
        <v>0</v>
      </c>
      <c r="H297" s="207">
        <v>291110</v>
      </c>
      <c r="I297" s="159"/>
      <c r="J297" s="194">
        <f>H297+I297</f>
        <v>291110</v>
      </c>
      <c r="K297" s="16">
        <v>4100</v>
      </c>
      <c r="L297" s="317">
        <f>J297+K297</f>
        <v>295210</v>
      </c>
      <c r="M297" s="317">
        <v>300</v>
      </c>
      <c r="N297" s="317"/>
      <c r="O297" s="317"/>
      <c r="P297" s="317">
        <f>L297+M297</f>
        <v>295510</v>
      </c>
      <c r="Q297" s="16"/>
      <c r="R297" s="146">
        <f aca="true" t="shared" si="116" ref="R297:R302">P297+Q297</f>
        <v>295510</v>
      </c>
      <c r="T297" s="146">
        <f t="shared" si="107"/>
        <v>295510</v>
      </c>
      <c r="U297" s="146">
        <v>2670</v>
      </c>
      <c r="V297" s="146">
        <f aca="true" t="shared" si="117" ref="V297:V306">T297+U297</f>
        <v>298180</v>
      </c>
    </row>
    <row r="298" spans="1:22" ht="12.75">
      <c r="A298" s="166"/>
      <c r="B298" s="243">
        <v>92116</v>
      </c>
      <c r="C298" s="166"/>
      <c r="D298" s="163" t="s">
        <v>231</v>
      </c>
      <c r="E298" s="193">
        <v>104640</v>
      </c>
      <c r="F298" s="193">
        <f>SUM(F299)</f>
        <v>85450</v>
      </c>
      <c r="G298" s="159">
        <v>0</v>
      </c>
      <c r="H298" s="193">
        <f aca="true" t="shared" si="118" ref="H298:P298">SUM(H299)</f>
        <v>85450</v>
      </c>
      <c r="I298" s="193">
        <f t="shared" si="118"/>
        <v>0</v>
      </c>
      <c r="J298" s="193">
        <f t="shared" si="118"/>
        <v>85450</v>
      </c>
      <c r="K298" s="193">
        <f t="shared" si="118"/>
        <v>500</v>
      </c>
      <c r="L298" s="181">
        <f t="shared" si="118"/>
        <v>85950</v>
      </c>
      <c r="M298" s="181">
        <f t="shared" si="118"/>
        <v>0</v>
      </c>
      <c r="N298" s="181"/>
      <c r="O298" s="181"/>
      <c r="P298" s="181">
        <f t="shared" si="118"/>
        <v>85950</v>
      </c>
      <c r="Q298" s="16"/>
      <c r="R298" s="146">
        <f t="shared" si="116"/>
        <v>85950</v>
      </c>
      <c r="T298" s="146">
        <f t="shared" si="107"/>
        <v>85950</v>
      </c>
      <c r="U298" s="146"/>
      <c r="V298" s="146">
        <f t="shared" si="117"/>
        <v>85950</v>
      </c>
    </row>
    <row r="299" spans="1:22" ht="24">
      <c r="A299" s="166"/>
      <c r="B299" s="243"/>
      <c r="C299" s="166" t="s">
        <v>229</v>
      </c>
      <c r="D299" s="167" t="s">
        <v>230</v>
      </c>
      <c r="E299" s="195">
        <v>104640</v>
      </c>
      <c r="F299" s="195">
        <v>85450</v>
      </c>
      <c r="G299" s="159">
        <v>0</v>
      </c>
      <c r="H299" s="195">
        <v>85450</v>
      </c>
      <c r="I299" s="159"/>
      <c r="J299" s="194">
        <f>H299+I299</f>
        <v>85450</v>
      </c>
      <c r="K299" s="16">
        <v>500</v>
      </c>
      <c r="L299" s="317">
        <f>J299+K299</f>
        <v>85950</v>
      </c>
      <c r="M299" s="317">
        <v>0</v>
      </c>
      <c r="N299" s="317"/>
      <c r="O299" s="317"/>
      <c r="P299" s="317">
        <f>L299+M299</f>
        <v>85950</v>
      </c>
      <c r="Q299" s="16"/>
      <c r="R299" s="146">
        <f t="shared" si="116"/>
        <v>85950</v>
      </c>
      <c r="T299" s="146">
        <f t="shared" si="107"/>
        <v>85950</v>
      </c>
      <c r="U299" s="146"/>
      <c r="V299" s="146">
        <f t="shared" si="117"/>
        <v>85950</v>
      </c>
    </row>
    <row r="300" spans="1:22" ht="12.75">
      <c r="A300" s="166"/>
      <c r="B300" s="243" t="s">
        <v>340</v>
      </c>
      <c r="C300" s="166"/>
      <c r="D300" s="167" t="s">
        <v>364</v>
      </c>
      <c r="E300" s="195"/>
      <c r="F300" s="195"/>
      <c r="G300" s="159"/>
      <c r="H300" s="195"/>
      <c r="I300" s="159"/>
      <c r="J300" s="194">
        <v>0</v>
      </c>
      <c r="K300" s="259">
        <f>K301</f>
        <v>35000</v>
      </c>
      <c r="L300" s="317">
        <f>SUM(L301:L302)</f>
        <v>35000</v>
      </c>
      <c r="M300" s="317">
        <f>SUM(M301:M302)</f>
        <v>200</v>
      </c>
      <c r="N300" s="317"/>
      <c r="O300" s="317"/>
      <c r="P300" s="317">
        <f>SUM(P301:P302)</f>
        <v>35200</v>
      </c>
      <c r="Q300" s="16"/>
      <c r="R300" s="146">
        <f t="shared" si="116"/>
        <v>35200</v>
      </c>
      <c r="T300" s="146">
        <f t="shared" si="107"/>
        <v>35200</v>
      </c>
      <c r="U300" s="146"/>
      <c r="V300" s="146">
        <f t="shared" si="117"/>
        <v>35200</v>
      </c>
    </row>
    <row r="301" spans="1:22" ht="24">
      <c r="A301" s="166"/>
      <c r="B301" s="243"/>
      <c r="C301" s="166" t="s">
        <v>342</v>
      </c>
      <c r="D301" s="167" t="s">
        <v>343</v>
      </c>
      <c r="E301" s="195"/>
      <c r="F301" s="195"/>
      <c r="G301" s="159"/>
      <c r="H301" s="195"/>
      <c r="I301" s="159"/>
      <c r="J301" s="194">
        <v>0</v>
      </c>
      <c r="K301" s="259">
        <v>35000</v>
      </c>
      <c r="L301" s="317">
        <v>35000</v>
      </c>
      <c r="M301" s="317"/>
      <c r="N301" s="317"/>
      <c r="O301" s="317"/>
      <c r="P301" s="317">
        <f>L301+M301</f>
        <v>35000</v>
      </c>
      <c r="Q301" s="16"/>
      <c r="R301" s="146">
        <f t="shared" si="116"/>
        <v>35000</v>
      </c>
      <c r="T301" s="146">
        <f t="shared" si="107"/>
        <v>35000</v>
      </c>
      <c r="U301" s="146"/>
      <c r="V301" s="146">
        <f t="shared" si="117"/>
        <v>35000</v>
      </c>
    </row>
    <row r="302" spans="1:22" ht="12.75">
      <c r="A302" s="166"/>
      <c r="B302" s="243"/>
      <c r="C302" s="166" t="s">
        <v>140</v>
      </c>
      <c r="D302" s="163" t="s">
        <v>127</v>
      </c>
      <c r="E302" s="195"/>
      <c r="F302" s="195"/>
      <c r="G302" s="159"/>
      <c r="H302" s="195"/>
      <c r="I302" s="159"/>
      <c r="J302" s="194"/>
      <c r="K302" s="259"/>
      <c r="L302" s="317"/>
      <c r="M302" s="317">
        <v>200</v>
      </c>
      <c r="N302" s="317"/>
      <c r="O302" s="317"/>
      <c r="P302" s="317">
        <v>200</v>
      </c>
      <c r="Q302" s="16"/>
      <c r="R302" s="146">
        <f t="shared" si="116"/>
        <v>200</v>
      </c>
      <c r="T302" s="146">
        <f t="shared" si="107"/>
        <v>200</v>
      </c>
      <c r="U302" s="146"/>
      <c r="V302" s="146">
        <f t="shared" si="117"/>
        <v>200</v>
      </c>
    </row>
    <row r="303" spans="1:22" ht="12.75">
      <c r="A303" s="166"/>
      <c r="B303" s="243" t="s">
        <v>344</v>
      </c>
      <c r="C303" s="166"/>
      <c r="D303" s="167" t="s">
        <v>16</v>
      </c>
      <c r="E303" s="195"/>
      <c r="F303" s="195"/>
      <c r="G303" s="159"/>
      <c r="H303" s="195"/>
      <c r="I303" s="159"/>
      <c r="J303" s="194"/>
      <c r="K303" s="259">
        <f>K305+K306</f>
        <v>11900</v>
      </c>
      <c r="L303" s="317">
        <f>SUM(L305:L306)</f>
        <v>11900</v>
      </c>
      <c r="M303" s="317">
        <f>SUM(M305:M306)</f>
        <v>300</v>
      </c>
      <c r="N303" s="317"/>
      <c r="O303" s="317"/>
      <c r="P303" s="317">
        <f>SUM(P305:P306)</f>
        <v>12200</v>
      </c>
      <c r="Q303" s="16">
        <f>SUM(Q304:Q306)</f>
        <v>0</v>
      </c>
      <c r="R303" s="146">
        <f>SUM(R304:R306)</f>
        <v>12200</v>
      </c>
      <c r="T303" s="146">
        <f t="shared" si="107"/>
        <v>12200</v>
      </c>
      <c r="U303" s="146"/>
      <c r="V303" s="146">
        <f t="shared" si="117"/>
        <v>12200</v>
      </c>
    </row>
    <row r="304" spans="1:22" ht="12.75">
      <c r="A304" s="166"/>
      <c r="B304" s="243"/>
      <c r="C304" s="166" t="s">
        <v>173</v>
      </c>
      <c r="D304" s="163" t="s">
        <v>174</v>
      </c>
      <c r="E304" s="195"/>
      <c r="F304" s="195"/>
      <c r="G304" s="159"/>
      <c r="H304" s="195"/>
      <c r="I304" s="159"/>
      <c r="J304" s="194"/>
      <c r="K304" s="259"/>
      <c r="L304" s="317"/>
      <c r="M304" s="317"/>
      <c r="N304" s="317"/>
      <c r="O304" s="317"/>
      <c r="P304" s="317"/>
      <c r="Q304" s="16">
        <v>3000</v>
      </c>
      <c r="R304" s="146">
        <f>P304+Q304</f>
        <v>3000</v>
      </c>
      <c r="T304" s="146">
        <f t="shared" si="107"/>
        <v>3000</v>
      </c>
      <c r="U304" s="146"/>
      <c r="V304" s="146">
        <f t="shared" si="117"/>
        <v>3000</v>
      </c>
    </row>
    <row r="305" spans="1:22" ht="12.75">
      <c r="A305" s="166"/>
      <c r="B305" s="243"/>
      <c r="C305" s="166" t="s">
        <v>191</v>
      </c>
      <c r="D305" s="163" t="s">
        <v>132</v>
      </c>
      <c r="E305" s="195"/>
      <c r="F305" s="195"/>
      <c r="G305" s="159"/>
      <c r="H305" s="195"/>
      <c r="I305" s="159"/>
      <c r="J305" s="194"/>
      <c r="K305" s="259">
        <v>10000</v>
      </c>
      <c r="L305" s="317">
        <f>K305</f>
        <v>10000</v>
      </c>
      <c r="M305" s="317">
        <v>300</v>
      </c>
      <c r="N305" s="317"/>
      <c r="O305" s="317"/>
      <c r="P305" s="317">
        <f>L305+M305</f>
        <v>10300</v>
      </c>
      <c r="Q305" s="16">
        <v>-5000</v>
      </c>
      <c r="R305" s="146">
        <f>P305+Q305</f>
        <v>5300</v>
      </c>
      <c r="T305" s="146">
        <f t="shared" si="107"/>
        <v>5300</v>
      </c>
      <c r="U305" s="146"/>
      <c r="V305" s="146">
        <f t="shared" si="117"/>
        <v>5300</v>
      </c>
    </row>
    <row r="306" spans="1:22" ht="12.75">
      <c r="A306" s="166"/>
      <c r="B306" s="243"/>
      <c r="C306" s="166" t="s">
        <v>140</v>
      </c>
      <c r="D306" s="163" t="s">
        <v>127</v>
      </c>
      <c r="E306" s="195"/>
      <c r="F306" s="195"/>
      <c r="G306" s="159"/>
      <c r="H306" s="195"/>
      <c r="I306" s="159"/>
      <c r="J306" s="194"/>
      <c r="K306" s="259">
        <v>1900</v>
      </c>
      <c r="L306" s="317">
        <f>K306</f>
        <v>1900</v>
      </c>
      <c r="M306" s="317"/>
      <c r="N306" s="317"/>
      <c r="O306" s="317"/>
      <c r="P306" s="317">
        <f>L306+M306</f>
        <v>1900</v>
      </c>
      <c r="Q306" s="16">
        <v>2000</v>
      </c>
      <c r="R306" s="146">
        <f>P306+Q306</f>
        <v>3900</v>
      </c>
      <c r="T306" s="146">
        <f t="shared" si="107"/>
        <v>3900</v>
      </c>
      <c r="U306" s="146"/>
      <c r="V306" s="146">
        <f t="shared" si="117"/>
        <v>3900</v>
      </c>
    </row>
    <row r="307" spans="1:22" ht="12.75">
      <c r="A307" s="172">
        <v>926</v>
      </c>
      <c r="B307" s="242"/>
      <c r="C307" s="172"/>
      <c r="D307" s="157" t="s">
        <v>116</v>
      </c>
      <c r="E307" s="192">
        <f>SUM(E308+E310)</f>
        <v>473481</v>
      </c>
      <c r="F307" s="192">
        <f>SUM(F308+F310)</f>
        <v>3663842</v>
      </c>
      <c r="G307" s="192">
        <v>30000</v>
      </c>
      <c r="H307" s="192">
        <f>SUM(H308+H310)</f>
        <v>3693842</v>
      </c>
      <c r="I307" s="192">
        <f>SUM(I308+I310)</f>
        <v>4000</v>
      </c>
      <c r="J307" s="192">
        <f>SUM(J308+J310)</f>
        <v>3697842</v>
      </c>
      <c r="K307" s="192">
        <f>SUM(K308+K310)</f>
        <v>15300</v>
      </c>
      <c r="L307" s="184">
        <f>L308+L310</f>
        <v>3713142</v>
      </c>
      <c r="M307" s="184">
        <f>M308+M310</f>
        <v>0</v>
      </c>
      <c r="N307" s="184"/>
      <c r="O307" s="184"/>
      <c r="P307" s="184">
        <f>P308+P310</f>
        <v>3713142</v>
      </c>
      <c r="Q307" s="16">
        <v>2000</v>
      </c>
      <c r="R307" s="146">
        <f>P307+Q307</f>
        <v>3715142</v>
      </c>
      <c r="T307" s="360">
        <f t="shared" si="107"/>
        <v>3715142</v>
      </c>
      <c r="U307" s="360"/>
      <c r="V307" s="360">
        <f>V308+V310</f>
        <v>3715142</v>
      </c>
    </row>
    <row r="308" spans="1:22" ht="12.75">
      <c r="A308" s="172"/>
      <c r="B308" s="243" t="s">
        <v>232</v>
      </c>
      <c r="C308" s="166"/>
      <c r="D308" s="163" t="s">
        <v>117</v>
      </c>
      <c r="E308" s="193">
        <f>SUM(E309)</f>
        <v>428821</v>
      </c>
      <c r="F308" s="193">
        <f>SUM(F309)</f>
        <v>3618144</v>
      </c>
      <c r="G308" s="159">
        <v>30000</v>
      </c>
      <c r="H308" s="193">
        <f aca="true" t="shared" si="119" ref="H308:P308">SUM(H309)</f>
        <v>3648144</v>
      </c>
      <c r="I308" s="193">
        <f t="shared" si="119"/>
        <v>4000</v>
      </c>
      <c r="J308" s="193">
        <f t="shared" si="119"/>
        <v>3652144</v>
      </c>
      <c r="K308" s="193">
        <f t="shared" si="119"/>
        <v>0</v>
      </c>
      <c r="L308" s="181">
        <f t="shared" si="119"/>
        <v>3652144</v>
      </c>
      <c r="M308" s="181">
        <f t="shared" si="119"/>
        <v>0</v>
      </c>
      <c r="N308" s="181"/>
      <c r="O308" s="181"/>
      <c r="P308" s="181">
        <f t="shared" si="119"/>
        <v>3652144</v>
      </c>
      <c r="Q308" s="16">
        <v>2000</v>
      </c>
      <c r="R308" s="146">
        <f aca="true" t="shared" si="120" ref="R308:R317">P308+Q308</f>
        <v>3654144</v>
      </c>
      <c r="T308" s="146">
        <f t="shared" si="107"/>
        <v>3654144</v>
      </c>
      <c r="U308" s="146"/>
      <c r="V308" s="146">
        <f aca="true" t="shared" si="121" ref="V308:V317">T308+U308</f>
        <v>3654144</v>
      </c>
    </row>
    <row r="309" spans="1:22" ht="12.75">
      <c r="A309" s="172"/>
      <c r="B309" s="243"/>
      <c r="C309" s="166" t="s">
        <v>178</v>
      </c>
      <c r="D309" s="163" t="s">
        <v>121</v>
      </c>
      <c r="E309" s="193">
        <v>428821</v>
      </c>
      <c r="F309" s="193">
        <v>3618144</v>
      </c>
      <c r="G309" s="159">
        <v>30000</v>
      </c>
      <c r="H309" s="193">
        <f>SUM(F309+G309)</f>
        <v>3648144</v>
      </c>
      <c r="I309" s="159">
        <v>4000</v>
      </c>
      <c r="J309" s="194">
        <f>H309+I309</f>
        <v>3652144</v>
      </c>
      <c r="K309" s="16"/>
      <c r="L309" s="317">
        <f aca="true" t="shared" si="122" ref="L309:L315">J309+K309</f>
        <v>3652144</v>
      </c>
      <c r="M309" s="317"/>
      <c r="N309" s="317"/>
      <c r="O309" s="317"/>
      <c r="P309" s="317">
        <f>L309+M309</f>
        <v>3652144</v>
      </c>
      <c r="Q309" s="16">
        <v>2000</v>
      </c>
      <c r="R309" s="146">
        <f t="shared" si="120"/>
        <v>3654144</v>
      </c>
      <c r="T309" s="146">
        <f t="shared" si="107"/>
        <v>3654144</v>
      </c>
      <c r="U309" s="146"/>
      <c r="V309" s="146">
        <f t="shared" si="121"/>
        <v>3654144</v>
      </c>
    </row>
    <row r="310" spans="1:22" ht="12.75">
      <c r="A310" s="166"/>
      <c r="B310" s="243">
        <v>92695</v>
      </c>
      <c r="C310" s="166"/>
      <c r="D310" s="163" t="s">
        <v>16</v>
      </c>
      <c r="E310" s="193">
        <f>SUM(E313:E316)</f>
        <v>44660</v>
      </c>
      <c r="F310" s="193">
        <f>SUM(F311:F316)</f>
        <v>45698</v>
      </c>
      <c r="G310" s="159">
        <v>0</v>
      </c>
      <c r="H310" s="193">
        <f>SUM(H311:H316)</f>
        <v>45698</v>
      </c>
      <c r="I310" s="193"/>
      <c r="J310" s="193">
        <v>45698</v>
      </c>
      <c r="K310" s="193">
        <f>SUM(K311:K315)</f>
        <v>15300</v>
      </c>
      <c r="L310" s="181">
        <f>SUM(L311:L317)</f>
        <v>60998</v>
      </c>
      <c r="M310" s="181">
        <f>SUM(M311:M317)</f>
        <v>0</v>
      </c>
      <c r="N310" s="181"/>
      <c r="O310" s="181"/>
      <c r="P310" s="181">
        <f>SUM(P311:P317)</f>
        <v>60998</v>
      </c>
      <c r="Q310" s="16"/>
      <c r="R310" s="146">
        <f t="shared" si="120"/>
        <v>60998</v>
      </c>
      <c r="T310" s="146">
        <f t="shared" si="107"/>
        <v>60998</v>
      </c>
      <c r="U310" s="146"/>
      <c r="V310" s="146">
        <f t="shared" si="121"/>
        <v>60998</v>
      </c>
    </row>
    <row r="311" spans="1:22" ht="48">
      <c r="A311" s="166"/>
      <c r="B311" s="243"/>
      <c r="C311" s="166" t="s">
        <v>138</v>
      </c>
      <c r="D311" s="167" t="s">
        <v>233</v>
      </c>
      <c r="E311" s="198">
        <v>0</v>
      </c>
      <c r="F311" s="198">
        <v>10000</v>
      </c>
      <c r="G311" s="182">
        <v>0</v>
      </c>
      <c r="H311" s="198">
        <v>36000</v>
      </c>
      <c r="I311" s="159"/>
      <c r="J311" s="194">
        <f>H311+I311</f>
        <v>36000</v>
      </c>
      <c r="K311" s="16"/>
      <c r="L311" s="317">
        <f t="shared" si="122"/>
        <v>36000</v>
      </c>
      <c r="M311" s="317"/>
      <c r="N311" s="317"/>
      <c r="O311" s="317"/>
      <c r="P311" s="317">
        <f>L311+M311</f>
        <v>36000</v>
      </c>
      <c r="Q311" s="16"/>
      <c r="R311" s="146">
        <f t="shared" si="120"/>
        <v>36000</v>
      </c>
      <c r="T311" s="146">
        <f t="shared" si="107"/>
        <v>36000</v>
      </c>
      <c r="U311" s="146"/>
      <c r="V311" s="146">
        <f t="shared" si="121"/>
        <v>36000</v>
      </c>
    </row>
    <row r="312" spans="1:22" ht="12.75">
      <c r="A312" s="166"/>
      <c r="B312" s="243"/>
      <c r="C312" s="166" t="s">
        <v>173</v>
      </c>
      <c r="D312" s="163" t="s">
        <v>174</v>
      </c>
      <c r="E312" s="198"/>
      <c r="F312" s="198"/>
      <c r="G312" s="182"/>
      <c r="H312" s="198"/>
      <c r="I312" s="159"/>
      <c r="J312" s="194"/>
      <c r="K312" s="16"/>
      <c r="L312" s="317"/>
      <c r="M312" s="317">
        <v>1884</v>
      </c>
      <c r="N312" s="317"/>
      <c r="O312" s="317"/>
      <c r="P312" s="317">
        <f aca="true" t="shared" si="123" ref="P312:P317">L312+M312</f>
        <v>1884</v>
      </c>
      <c r="Q312" s="16"/>
      <c r="R312" s="146">
        <f t="shared" si="120"/>
        <v>1884</v>
      </c>
      <c r="T312" s="146">
        <f t="shared" si="107"/>
        <v>1884</v>
      </c>
      <c r="U312" s="146"/>
      <c r="V312" s="146">
        <f t="shared" si="121"/>
        <v>1884</v>
      </c>
    </row>
    <row r="313" spans="1:22" ht="12.75">
      <c r="A313" s="166"/>
      <c r="B313" s="243"/>
      <c r="C313" s="166">
        <v>4210</v>
      </c>
      <c r="D313" s="163" t="s">
        <v>132</v>
      </c>
      <c r="E313" s="193">
        <v>20400</v>
      </c>
      <c r="F313" s="193">
        <v>16012</v>
      </c>
      <c r="G313" s="159">
        <v>0</v>
      </c>
      <c r="H313" s="193">
        <v>2531</v>
      </c>
      <c r="I313" s="159"/>
      <c r="J313" s="194">
        <f>H313+I313</f>
        <v>2531</v>
      </c>
      <c r="K313" s="16">
        <v>12300</v>
      </c>
      <c r="L313" s="317">
        <f t="shared" si="122"/>
        <v>14831</v>
      </c>
      <c r="M313" s="317"/>
      <c r="N313" s="317"/>
      <c r="O313" s="317"/>
      <c r="P313" s="317">
        <f t="shared" si="123"/>
        <v>14831</v>
      </c>
      <c r="Q313" s="16"/>
      <c r="R313" s="146">
        <f t="shared" si="120"/>
        <v>14831</v>
      </c>
      <c r="T313" s="146">
        <f t="shared" si="107"/>
        <v>14831</v>
      </c>
      <c r="U313" s="146"/>
      <c r="V313" s="146">
        <f t="shared" si="121"/>
        <v>14831</v>
      </c>
    </row>
    <row r="314" spans="1:22" ht="12.75">
      <c r="A314" s="166"/>
      <c r="B314" s="243"/>
      <c r="C314" s="166">
        <v>4260</v>
      </c>
      <c r="D314" s="163" t="s">
        <v>154</v>
      </c>
      <c r="E314" s="193">
        <v>8900</v>
      </c>
      <c r="F314" s="193">
        <f>SUM(E314*1.03)</f>
        <v>9167</v>
      </c>
      <c r="G314" s="159">
        <v>0</v>
      </c>
      <c r="H314" s="193">
        <v>6167</v>
      </c>
      <c r="I314" s="159"/>
      <c r="J314" s="194">
        <f>H314+I314</f>
        <v>6167</v>
      </c>
      <c r="K314" s="16"/>
      <c r="L314" s="317">
        <f t="shared" si="122"/>
        <v>6167</v>
      </c>
      <c r="M314" s="317">
        <v>-2134</v>
      </c>
      <c r="N314" s="317"/>
      <c r="O314" s="317"/>
      <c r="P314" s="317">
        <f t="shared" si="123"/>
        <v>4033</v>
      </c>
      <c r="Q314" s="16"/>
      <c r="R314" s="146">
        <f t="shared" si="120"/>
        <v>4033</v>
      </c>
      <c r="T314" s="146">
        <f t="shared" si="107"/>
        <v>4033</v>
      </c>
      <c r="U314" s="146"/>
      <c r="V314" s="146">
        <f t="shared" si="121"/>
        <v>4033</v>
      </c>
    </row>
    <row r="315" spans="1:22" ht="12.75">
      <c r="A315" s="166"/>
      <c r="B315" s="243"/>
      <c r="C315" s="166">
        <v>4300</v>
      </c>
      <c r="D315" s="163" t="s">
        <v>127</v>
      </c>
      <c r="E315" s="193">
        <v>13190</v>
      </c>
      <c r="F315" s="193">
        <v>8586</v>
      </c>
      <c r="G315" s="159">
        <v>0</v>
      </c>
      <c r="H315" s="193">
        <v>1000</v>
      </c>
      <c r="I315" s="159"/>
      <c r="J315" s="194">
        <f>H315+I315</f>
        <v>1000</v>
      </c>
      <c r="K315" s="16">
        <v>3000</v>
      </c>
      <c r="L315" s="317">
        <f t="shared" si="122"/>
        <v>4000</v>
      </c>
      <c r="M315" s="317"/>
      <c r="N315" s="317"/>
      <c r="O315" s="317"/>
      <c r="P315" s="317">
        <f t="shared" si="123"/>
        <v>4000</v>
      </c>
      <c r="Q315" s="16"/>
      <c r="R315" s="146">
        <f t="shared" si="120"/>
        <v>4000</v>
      </c>
      <c r="T315" s="146">
        <f t="shared" si="107"/>
        <v>4000</v>
      </c>
      <c r="U315" s="146"/>
      <c r="V315" s="146">
        <f t="shared" si="121"/>
        <v>4000</v>
      </c>
    </row>
    <row r="316" spans="1:22" ht="12.75">
      <c r="A316" s="166"/>
      <c r="B316" s="243"/>
      <c r="C316" s="166">
        <v>4430</v>
      </c>
      <c r="D316" s="163" t="s">
        <v>144</v>
      </c>
      <c r="E316" s="193">
        <v>2170</v>
      </c>
      <c r="F316" s="193">
        <v>1933</v>
      </c>
      <c r="G316" s="159">
        <v>0</v>
      </c>
      <c r="H316" s="193">
        <v>0</v>
      </c>
      <c r="I316" s="159"/>
      <c r="J316" s="194">
        <f>H316+I316</f>
        <v>0</v>
      </c>
      <c r="K316" s="16"/>
      <c r="L316" s="317"/>
      <c r="M316" s="317"/>
      <c r="N316" s="317"/>
      <c r="O316" s="317"/>
      <c r="P316" s="317">
        <f t="shared" si="123"/>
        <v>0</v>
      </c>
      <c r="Q316" s="16"/>
      <c r="R316" s="146">
        <f t="shared" si="120"/>
        <v>0</v>
      </c>
      <c r="T316" s="146">
        <f t="shared" si="107"/>
        <v>0</v>
      </c>
      <c r="U316" s="146"/>
      <c r="V316" s="146">
        <f t="shared" si="121"/>
        <v>0</v>
      </c>
    </row>
    <row r="317" spans="1:22" ht="12.75">
      <c r="A317" s="166"/>
      <c r="B317" s="243"/>
      <c r="C317" s="166">
        <v>4430</v>
      </c>
      <c r="D317" s="163" t="s">
        <v>144</v>
      </c>
      <c r="E317" s="193"/>
      <c r="F317" s="193"/>
      <c r="G317" s="159"/>
      <c r="H317" s="193"/>
      <c r="I317" s="159"/>
      <c r="J317" s="194"/>
      <c r="K317" s="16"/>
      <c r="L317" s="317"/>
      <c r="M317" s="317">
        <v>250</v>
      </c>
      <c r="N317" s="317"/>
      <c r="O317" s="317"/>
      <c r="P317" s="317">
        <f t="shared" si="123"/>
        <v>250</v>
      </c>
      <c r="Q317" s="16"/>
      <c r="R317" s="146">
        <f t="shared" si="120"/>
        <v>250</v>
      </c>
      <c r="T317" s="146">
        <f t="shared" si="107"/>
        <v>250</v>
      </c>
      <c r="U317" s="146"/>
      <c r="V317" s="146">
        <f t="shared" si="121"/>
        <v>250</v>
      </c>
    </row>
    <row r="318" spans="1:22" ht="12.75">
      <c r="A318" s="237"/>
      <c r="B318" s="449"/>
      <c r="C318" s="237"/>
      <c r="D318" s="450" t="s">
        <v>234</v>
      </c>
      <c r="E318" s="192" t="e">
        <f aca="true" t="shared" si="124" ref="E318:M318">SUM(E10+E18+E30+E33+E39+E46+E82+E102+E115+E121+E125+E128+E200+E210+E247+E271+E295+E307)</f>
        <v>#REF!</v>
      </c>
      <c r="F318" s="192" t="e">
        <f t="shared" si="124"/>
        <v>#REF!</v>
      </c>
      <c r="G318" s="192">
        <f t="shared" si="124"/>
        <v>853789</v>
      </c>
      <c r="H318" s="192">
        <f t="shared" si="124"/>
        <v>16658450</v>
      </c>
      <c r="I318" s="192">
        <f t="shared" si="124"/>
        <v>67664</v>
      </c>
      <c r="J318" s="192">
        <f t="shared" si="124"/>
        <v>16726114</v>
      </c>
      <c r="K318" s="192">
        <f t="shared" si="124"/>
        <v>125658</v>
      </c>
      <c r="L318" s="184">
        <f t="shared" si="124"/>
        <v>16851772</v>
      </c>
      <c r="M318" s="184">
        <f t="shared" si="124"/>
        <v>54997</v>
      </c>
      <c r="N318" s="184"/>
      <c r="O318" s="184"/>
      <c r="P318" s="184">
        <f>SUM(P10+P18+P30+P33+P39+P46+P82+P102+P115+P121+P125+P128+P200+P210+P247+P271+P295+P307)</f>
        <v>16906169</v>
      </c>
      <c r="Q318" s="184">
        <f>SUM(Q10+Q18+Q30+Q33+Q39+Q46+Q82+Q102+Q115+Q121+Q125+Q128+Q200+Q210+Q247+Q271+Q295+Q307)</f>
        <v>313055</v>
      </c>
      <c r="R318" s="184">
        <f>SUM(R10+R18+R30+R33+R39+R46+R82+R102+R115+R121+R125+R128+R200+R210+R247+R271+R295+R307)</f>
        <v>17219824</v>
      </c>
      <c r="T318" s="360">
        <f t="shared" si="107"/>
        <v>17219824</v>
      </c>
      <c r="U318" s="360">
        <f>U10+U18+U30+U33+U39+U46+U82+U102+U115+U121+U125+U128+U200+U210+U247+U271+U295+U307</f>
        <v>58275</v>
      </c>
      <c r="V318" s="360">
        <f>V10+V18+V30+V33+V39+V46+V82+V102+V115+V121+V125+V128+V200+V210+V247+V271+V295+V307</f>
        <v>17278099</v>
      </c>
    </row>
    <row r="319" spans="1:17" ht="12.75">
      <c r="A319" s="218"/>
      <c r="B319" s="218"/>
      <c r="C319" s="218"/>
      <c r="D319" s="34"/>
      <c r="E319" s="233"/>
      <c r="F319" s="192"/>
      <c r="G319" s="159"/>
      <c r="H319" s="159"/>
      <c r="I319" s="159"/>
      <c r="J319" s="159"/>
      <c r="K319" s="16"/>
      <c r="L319" s="16"/>
      <c r="M319" s="16"/>
      <c r="N319" s="16"/>
      <c r="O319" s="16"/>
      <c r="P319" s="16"/>
      <c r="Q319" s="16"/>
    </row>
    <row r="320" spans="1:17" ht="27" customHeight="1">
      <c r="A320" s="218"/>
      <c r="B320" s="218"/>
      <c r="C320" s="218"/>
      <c r="D320" s="34"/>
      <c r="E320" s="233"/>
      <c r="F320" s="192"/>
      <c r="G320" s="159"/>
      <c r="H320" s="159"/>
      <c r="I320" s="159"/>
      <c r="J320" s="159"/>
      <c r="K320" s="16"/>
      <c r="L320" s="16"/>
      <c r="M320" s="16"/>
      <c r="N320" s="16"/>
      <c r="O320" s="16"/>
      <c r="P320" s="16"/>
      <c r="Q320" s="16"/>
    </row>
    <row r="321" spans="1:17" ht="27.75" customHeight="1">
      <c r="A321" s="451"/>
      <c r="B321" s="452"/>
      <c r="C321" s="442"/>
      <c r="D321" s="652" t="s">
        <v>253</v>
      </c>
      <c r="E321" s="653"/>
      <c r="F321" s="653"/>
      <c r="G321" s="159"/>
      <c r="H321" s="159"/>
      <c r="I321" s="159"/>
      <c r="J321" s="159"/>
      <c r="K321" s="16"/>
      <c r="L321" s="16"/>
      <c r="M321" s="16"/>
      <c r="N321" s="16"/>
      <c r="O321" s="16"/>
      <c r="P321" s="16"/>
      <c r="Q321" s="16"/>
    </row>
    <row r="322" spans="1:18" ht="12.75">
      <c r="A322" s="30"/>
      <c r="B322" s="30"/>
      <c r="C322" s="31"/>
      <c r="D322" s="34"/>
      <c r="E322" s="447"/>
      <c r="F322" s="158"/>
      <c r="G322" s="159"/>
      <c r="H322" s="159"/>
      <c r="I322" s="159"/>
      <c r="J322" s="159"/>
      <c r="K322" s="16"/>
      <c r="L322" s="16"/>
      <c r="M322" s="16"/>
      <c r="N322" s="16"/>
      <c r="O322" s="16"/>
      <c r="P322" s="16"/>
      <c r="Q322" s="16"/>
      <c r="R322" s="225"/>
    </row>
    <row r="323" spans="1:18" ht="12.75">
      <c r="A323" s="448"/>
      <c r="B323" s="30"/>
      <c r="C323" s="31"/>
      <c r="D323" s="34"/>
      <c r="E323" s="37" t="s">
        <v>119</v>
      </c>
      <c r="F323" s="3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225"/>
    </row>
    <row r="324" spans="1:17" ht="15.75" customHeight="1">
      <c r="A324" s="190"/>
      <c r="B324" s="30"/>
      <c r="C324" s="31"/>
      <c r="D324" s="649" t="s">
        <v>254</v>
      </c>
      <c r="E324" s="644"/>
      <c r="F324" s="644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</row>
    <row r="325" spans="1:17" ht="12.75">
      <c r="A325" s="159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</row>
    <row r="326" spans="1:17" ht="12.75">
      <c r="A326" s="159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</row>
    <row r="327" spans="1:17" ht="12.75">
      <c r="A327" s="159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</row>
    <row r="328" spans="1:17" ht="12.75">
      <c r="A328" s="159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</row>
    <row r="329" spans="1:17" ht="12.75">
      <c r="A329" s="159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</row>
    <row r="330" spans="1:17" ht="12.75">
      <c r="A330" s="159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</row>
    <row r="331" spans="1:17" ht="12.75">
      <c r="A331" s="159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</row>
    <row r="332" spans="1:17" ht="12.75">
      <c r="A332" s="159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</row>
    <row r="333" spans="1:17" ht="12.75">
      <c r="A333" s="159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</row>
    <row r="334" spans="1:17" ht="12.75">
      <c r="A334" s="159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</row>
    <row r="335" spans="1:17" ht="12.75">
      <c r="A335" s="159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</row>
    <row r="336" spans="1:17" ht="12.75">
      <c r="A336" s="159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</row>
    <row r="337" spans="1:17" ht="12.75">
      <c r="A337" s="159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</row>
    <row r="338" spans="1:17" ht="12.75">
      <c r="A338" s="159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</row>
    <row r="339" spans="1:17" ht="12.75">
      <c r="A339" s="159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</row>
    <row r="340" spans="1:17" ht="12.75">
      <c r="A340" s="159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</row>
    <row r="341" spans="1:17" ht="12.75">
      <c r="A341" s="159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</row>
    <row r="342" spans="1:17" ht="12.75">
      <c r="A342" s="159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</row>
    <row r="343" spans="1:17" ht="12.75">
      <c r="A343" s="159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</row>
    <row r="344" spans="1:17" ht="12.75">
      <c r="A344" s="159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</row>
    <row r="345" spans="1:17" ht="12.75">
      <c r="A345" s="159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</row>
    <row r="346" spans="1:17" ht="12.75">
      <c r="A346" s="159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</row>
    <row r="347" spans="1:17" ht="12.75">
      <c r="A347" s="159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</row>
    <row r="348" spans="1:17" ht="12.75">
      <c r="A348" s="159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</row>
    <row r="349" spans="1:17" ht="12.75">
      <c r="A349" s="159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</row>
    <row r="350" spans="1:17" ht="12.75">
      <c r="A350" s="159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</row>
    <row r="351" spans="1:17" ht="12.75">
      <c r="A351" s="159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</row>
    <row r="352" spans="1:17" ht="12.75">
      <c r="A352" s="159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</row>
    <row r="353" spans="1:17" ht="12.75">
      <c r="A353" s="159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</row>
    <row r="354" spans="1:17" ht="12.75">
      <c r="A354" s="159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</row>
    <row r="355" spans="1:17" ht="12.75">
      <c r="A355" s="159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</row>
    <row r="356" spans="1:17" ht="12.75">
      <c r="A356" s="159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</row>
    <row r="357" spans="1:17" ht="12.75">
      <c r="A357" s="159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</row>
    <row r="358" spans="1:17" ht="12.75">
      <c r="A358" s="159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</row>
    <row r="359" spans="1:17" ht="12.75">
      <c r="A359" s="159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</row>
    <row r="360" spans="1:17" ht="12.75">
      <c r="A360" s="159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</row>
    <row r="361" spans="1:17" ht="12.75">
      <c r="A361" s="159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</row>
    <row r="362" spans="1:17" ht="12.75">
      <c r="A362" s="159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</row>
    <row r="363" spans="1:17" ht="12.75">
      <c r="A363" s="159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</row>
    <row r="364" spans="1:17" ht="12.75">
      <c r="A364" s="159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</row>
    <row r="365" spans="1:17" ht="12.75">
      <c r="A365" s="159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</row>
    <row r="366" spans="1:17" ht="12.75">
      <c r="A366" s="159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</row>
    <row r="367" spans="1:17" ht="12.75">
      <c r="A367" s="159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</row>
    <row r="368" spans="1:17" ht="12.75">
      <c r="A368" s="159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</row>
    <row r="369" spans="1:17" ht="12.75">
      <c r="A369" s="159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</row>
    <row r="370" spans="1:17" ht="12.75">
      <c r="A370" s="159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</row>
    <row r="371" spans="1:17" ht="12.75">
      <c r="A371" s="159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</row>
    <row r="372" spans="1:17" ht="12.75">
      <c r="A372" s="159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</row>
    <row r="373" spans="1:17" ht="12.75">
      <c r="A373" s="159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</row>
    <row r="374" spans="1:17" ht="12.75">
      <c r="A374" s="159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</row>
    <row r="375" spans="1:17" ht="12.75">
      <c r="A375" s="159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</row>
    <row r="376" spans="1:17" ht="12.75">
      <c r="A376" s="159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</row>
    <row r="377" spans="1:17" ht="12.75">
      <c r="A377" s="159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</row>
    <row r="378" spans="1:17" ht="12.75">
      <c r="A378" s="159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</row>
    <row r="379" spans="1:17" ht="12.75">
      <c r="A379" s="159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</row>
    <row r="380" spans="1:17" ht="12.75">
      <c r="A380" s="159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</row>
    <row r="381" spans="1:17" ht="12.75">
      <c r="A381" s="159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</row>
    <row r="382" spans="1:17" ht="12.75">
      <c r="A382" s="159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</row>
    <row r="383" spans="1:17" ht="12.75">
      <c r="A383" s="159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</row>
    <row r="384" spans="1:17" ht="12.75">
      <c r="A384" s="159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</row>
    <row r="385" spans="1:17" ht="12.75">
      <c r="A385" s="159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</row>
    <row r="386" spans="1:17" ht="12.75">
      <c r="A386" s="159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</row>
    <row r="387" spans="1:17" ht="12.75">
      <c r="A387" s="159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</row>
    <row r="388" spans="1:17" ht="12.75">
      <c r="A388" s="159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</row>
    <row r="389" spans="1:17" ht="12.75">
      <c r="A389" s="159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</row>
    <row r="390" spans="1:17" ht="12.75">
      <c r="A390" s="159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</row>
    <row r="391" spans="1:17" ht="12.75">
      <c r="A391" s="159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</row>
    <row r="392" spans="1:17" ht="12.75">
      <c r="A392" s="159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</row>
    <row r="393" spans="1:17" ht="12.75">
      <c r="A393" s="159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</row>
    <row r="394" spans="1:17" ht="12.75">
      <c r="A394" s="159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</row>
    <row r="395" spans="1:17" ht="12.75">
      <c r="A395" s="159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</row>
    <row r="396" spans="1:17" ht="12.75">
      <c r="A396" s="159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</row>
    <row r="397" spans="1:17" ht="12.75">
      <c r="A397" s="159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</row>
    <row r="398" spans="1:17" ht="12.75">
      <c r="A398" s="159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</row>
    <row r="399" spans="1:17" ht="12.75">
      <c r="A399" s="159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</row>
    <row r="400" spans="1:17" ht="12.75">
      <c r="A400" s="159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</row>
    <row r="401" spans="1:17" ht="12.75">
      <c r="A401" s="159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</row>
    <row r="402" spans="1:17" ht="12.75">
      <c r="A402" s="159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</row>
    <row r="403" spans="1:17" ht="12.75">
      <c r="A403" s="159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</row>
    <row r="404" spans="1:17" ht="12.75">
      <c r="A404" s="159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</row>
    <row r="405" spans="1:17" ht="12.75">
      <c r="A405" s="159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</row>
    <row r="406" spans="1:17" ht="12.75">
      <c r="A406" s="159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</row>
    <row r="407" spans="1:17" ht="12.75">
      <c r="A407" s="159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</row>
    <row r="408" spans="1:17" ht="12.75">
      <c r="A408" s="159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</row>
    <row r="409" spans="1:17" ht="12.75">
      <c r="A409" s="159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</row>
    <row r="410" spans="1:17" ht="12.75">
      <c r="A410" s="159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</row>
    <row r="411" spans="1:17" ht="12.75">
      <c r="A411" s="159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</row>
    <row r="412" spans="1:17" ht="12.75">
      <c r="A412" s="159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</row>
    <row r="413" spans="1:17" ht="12.75">
      <c r="A413" s="159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</row>
    <row r="414" spans="1:17" ht="12.75">
      <c r="A414" s="159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</row>
    <row r="415" spans="1:17" ht="12.75">
      <c r="A415" s="159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</row>
    <row r="416" spans="1:17" ht="12.75">
      <c r="A416" s="159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</row>
    <row r="417" spans="1:17" ht="12.75">
      <c r="A417" s="159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</row>
    <row r="418" spans="1:17" ht="12.75">
      <c r="A418" s="159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</row>
    <row r="419" spans="1:17" ht="12.75">
      <c r="A419" s="159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</row>
    <row r="420" spans="1:17" ht="12.75">
      <c r="A420" s="159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</row>
    <row r="421" spans="1:17" ht="12.75">
      <c r="A421" s="159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</row>
    <row r="422" ht="12.75">
      <c r="A422" s="178"/>
    </row>
    <row r="423" ht="12.75">
      <c r="A423" s="178"/>
    </row>
    <row r="424" ht="12.75">
      <c r="A424" s="178"/>
    </row>
    <row r="425" ht="12.75">
      <c r="A425" s="178"/>
    </row>
    <row r="426" ht="12.75">
      <c r="A426" s="178"/>
    </row>
    <row r="427" ht="12.75">
      <c r="A427" s="178"/>
    </row>
    <row r="428" ht="12.75">
      <c r="A428" s="178"/>
    </row>
    <row r="429" ht="12.75">
      <c r="A429" s="178"/>
    </row>
    <row r="430" ht="12.75">
      <c r="A430" s="178"/>
    </row>
    <row r="431" ht="12.75">
      <c r="A431" s="178"/>
    </row>
    <row r="432" ht="12.75">
      <c r="A432" s="178"/>
    </row>
    <row r="433" ht="12.75">
      <c r="A433" s="178"/>
    </row>
    <row r="434" ht="12.75">
      <c r="A434" s="178"/>
    </row>
    <row r="435" ht="12.75">
      <c r="A435" s="178"/>
    </row>
    <row r="436" ht="12.75">
      <c r="A436" s="178"/>
    </row>
    <row r="437" ht="12.75">
      <c r="A437" s="178"/>
    </row>
    <row r="438" ht="12.75">
      <c r="A438" s="178"/>
    </row>
    <row r="439" ht="12.75">
      <c r="A439" s="178"/>
    </row>
    <row r="440" ht="12.75">
      <c r="A440" s="178"/>
    </row>
    <row r="441" ht="12.75">
      <c r="A441" s="178"/>
    </row>
    <row r="442" ht="12.75">
      <c r="A442" s="178"/>
    </row>
    <row r="443" ht="12.75">
      <c r="A443" s="178"/>
    </row>
    <row r="444" ht="12.75">
      <c r="A444" s="178"/>
    </row>
    <row r="445" ht="12.75">
      <c r="A445" s="178"/>
    </row>
    <row r="446" ht="12.75">
      <c r="A446" s="178"/>
    </row>
    <row r="447" ht="12.75">
      <c r="A447" s="178"/>
    </row>
    <row r="448" ht="12.75">
      <c r="A448" s="178"/>
    </row>
    <row r="449" ht="12.75">
      <c r="A449" s="178"/>
    </row>
    <row r="450" ht="12.75">
      <c r="A450" s="178"/>
    </row>
    <row r="451" ht="12.75">
      <c r="A451" s="178"/>
    </row>
    <row r="452" ht="12.75">
      <c r="A452" s="178"/>
    </row>
    <row r="453" ht="12.75">
      <c r="A453" s="178"/>
    </row>
    <row r="454" ht="12.75">
      <c r="A454" s="178"/>
    </row>
    <row r="455" ht="12.75">
      <c r="A455" s="178"/>
    </row>
    <row r="456" ht="12.75">
      <c r="A456" s="178"/>
    </row>
    <row r="457" ht="12.75">
      <c r="A457" s="178"/>
    </row>
    <row r="458" ht="12.75">
      <c r="A458" s="178"/>
    </row>
    <row r="459" ht="12.75">
      <c r="A459" s="178"/>
    </row>
    <row r="460" ht="12.75">
      <c r="A460" s="178"/>
    </row>
    <row r="461" ht="12.75">
      <c r="A461" s="178"/>
    </row>
    <row r="462" ht="12.75">
      <c r="A462" s="178"/>
    </row>
    <row r="463" ht="12.75">
      <c r="A463" s="178"/>
    </row>
    <row r="464" ht="12.75">
      <c r="A464" s="178"/>
    </row>
    <row r="465" ht="12.75">
      <c r="A465" s="178"/>
    </row>
    <row r="466" ht="12.75">
      <c r="A466" s="178"/>
    </row>
    <row r="467" ht="12.75">
      <c r="A467" s="178"/>
    </row>
    <row r="468" ht="12.75">
      <c r="A468" s="178"/>
    </row>
    <row r="469" ht="12.75">
      <c r="A469" s="178"/>
    </row>
    <row r="470" ht="12.75">
      <c r="A470" s="178"/>
    </row>
    <row r="471" ht="12.75">
      <c r="A471" s="178"/>
    </row>
    <row r="472" ht="12.75">
      <c r="A472" s="178"/>
    </row>
    <row r="473" ht="12.75">
      <c r="A473" s="178"/>
    </row>
    <row r="474" ht="12.75">
      <c r="A474" s="178"/>
    </row>
    <row r="475" ht="12.75">
      <c r="A475" s="178"/>
    </row>
    <row r="476" ht="12.75">
      <c r="A476" s="178"/>
    </row>
    <row r="477" ht="12.75">
      <c r="A477" s="178"/>
    </row>
    <row r="478" ht="12.75">
      <c r="A478" s="178"/>
    </row>
    <row r="479" ht="12.75">
      <c r="A479" s="178"/>
    </row>
    <row r="480" ht="12.75">
      <c r="A480" s="178"/>
    </row>
    <row r="481" ht="12.75">
      <c r="A481" s="178"/>
    </row>
    <row r="482" ht="12.75">
      <c r="A482" s="178"/>
    </row>
    <row r="483" ht="12.75">
      <c r="A483" s="178"/>
    </row>
    <row r="484" ht="12.75">
      <c r="A484" s="178"/>
    </row>
    <row r="485" ht="12.75">
      <c r="A485" s="178"/>
    </row>
    <row r="486" ht="12.75">
      <c r="A486" s="178"/>
    </row>
    <row r="487" ht="12.75">
      <c r="A487" s="178"/>
    </row>
    <row r="488" ht="12.75">
      <c r="A488" s="178"/>
    </row>
    <row r="489" ht="12.75">
      <c r="A489" s="178"/>
    </row>
    <row r="490" ht="12.75">
      <c r="A490" s="178"/>
    </row>
    <row r="491" ht="12.75">
      <c r="A491" s="178"/>
    </row>
    <row r="492" ht="12.75">
      <c r="A492" s="178"/>
    </row>
    <row r="493" ht="12.75">
      <c r="A493" s="178"/>
    </row>
    <row r="494" ht="12.75">
      <c r="A494" s="178"/>
    </row>
    <row r="495" ht="12.75">
      <c r="A495" s="178"/>
    </row>
    <row r="496" ht="12.75">
      <c r="A496" s="178"/>
    </row>
    <row r="497" ht="12.75">
      <c r="A497" s="178"/>
    </row>
    <row r="498" ht="12.75">
      <c r="A498" s="178"/>
    </row>
    <row r="499" ht="12.75">
      <c r="A499" s="178"/>
    </row>
    <row r="500" ht="12.75">
      <c r="A500" s="178"/>
    </row>
    <row r="501" ht="12.75">
      <c r="A501" s="178"/>
    </row>
    <row r="502" ht="12.75">
      <c r="A502" s="178"/>
    </row>
    <row r="503" ht="12.75">
      <c r="A503" s="178"/>
    </row>
    <row r="504" ht="12.75">
      <c r="A504" s="178"/>
    </row>
    <row r="505" ht="12.75">
      <c r="A505" s="178"/>
    </row>
    <row r="506" ht="12.75">
      <c r="A506" s="178"/>
    </row>
    <row r="507" ht="12.75">
      <c r="A507" s="178"/>
    </row>
    <row r="508" ht="12.75">
      <c r="A508" s="178"/>
    </row>
    <row r="509" ht="12.75">
      <c r="A509" s="178"/>
    </row>
    <row r="510" ht="12.75">
      <c r="A510" s="178"/>
    </row>
    <row r="511" ht="12.75">
      <c r="A511" s="178"/>
    </row>
    <row r="512" ht="12.75">
      <c r="A512" s="178"/>
    </row>
    <row r="513" ht="12.75">
      <c r="A513" s="178"/>
    </row>
    <row r="514" ht="12.75">
      <c r="A514" s="178"/>
    </row>
    <row r="515" ht="12.75">
      <c r="A515" s="178"/>
    </row>
    <row r="516" ht="12.75">
      <c r="A516" s="178"/>
    </row>
    <row r="517" ht="12.75">
      <c r="A517" s="178"/>
    </row>
    <row r="518" ht="12.75">
      <c r="A518" s="178"/>
    </row>
    <row r="519" ht="12.75">
      <c r="A519" s="178"/>
    </row>
    <row r="520" ht="12.75">
      <c r="A520" s="178"/>
    </row>
    <row r="521" ht="12.75">
      <c r="A521" s="178"/>
    </row>
  </sheetData>
  <mergeCells count="6">
    <mergeCell ref="D321:F321"/>
    <mergeCell ref="D324:F324"/>
    <mergeCell ref="D1:F1"/>
    <mergeCell ref="D2:F2"/>
    <mergeCell ref="D3:F3"/>
    <mergeCell ref="D4:F4"/>
  </mergeCells>
  <printOptions/>
  <pageMargins left="0.58" right="0.42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5"/>
  <sheetViews>
    <sheetView workbookViewId="0" topLeftCell="A42">
      <selection activeCell="K64" sqref="K64"/>
    </sheetView>
  </sheetViews>
  <sheetFormatPr defaultColWidth="9.00390625" defaultRowHeight="12.75"/>
  <cols>
    <col min="1" max="1" width="6.375" style="0" customWidth="1"/>
    <col min="2" max="2" width="5.375" style="0" customWidth="1"/>
    <col min="3" max="3" width="5.625" style="0" customWidth="1"/>
    <col min="4" max="4" width="37.875" style="0" customWidth="1"/>
    <col min="5" max="5" width="0.12890625" style="0" hidden="1" customWidth="1"/>
    <col min="6" max="6" width="10.375" style="0" customWidth="1"/>
    <col min="7" max="7" width="10.75390625" style="0" customWidth="1"/>
    <col min="8" max="8" width="10.375" style="0" customWidth="1"/>
  </cols>
  <sheetData>
    <row r="1" spans="6:7" ht="14.25" customHeight="1">
      <c r="F1" s="1" t="s">
        <v>279</v>
      </c>
      <c r="G1" s="1"/>
    </row>
    <row r="2" spans="6:7" ht="12.75">
      <c r="F2" s="1" t="s">
        <v>296</v>
      </c>
      <c r="G2" s="1"/>
    </row>
    <row r="3" spans="6:7" ht="12.75">
      <c r="F3" s="1" t="s">
        <v>280</v>
      </c>
      <c r="G3" s="1"/>
    </row>
    <row r="4" spans="6:7" ht="12.75">
      <c r="F4" s="1" t="s">
        <v>315</v>
      </c>
      <c r="G4" s="1"/>
    </row>
    <row r="5" spans="6:7" ht="12.75">
      <c r="F5" s="1"/>
      <c r="G5" s="1"/>
    </row>
    <row r="7" ht="15.75">
      <c r="D7" s="140" t="s">
        <v>284</v>
      </c>
    </row>
    <row r="9" spans="1:8" ht="25.5">
      <c r="A9" s="153" t="s">
        <v>1</v>
      </c>
      <c r="B9" s="153" t="s">
        <v>277</v>
      </c>
      <c r="C9" s="153" t="s">
        <v>243</v>
      </c>
      <c r="D9" s="153" t="s">
        <v>275</v>
      </c>
      <c r="E9" s="153"/>
      <c r="F9" s="153" t="s">
        <v>276</v>
      </c>
      <c r="G9" s="151" t="s">
        <v>291</v>
      </c>
      <c r="H9" s="153" t="s">
        <v>274</v>
      </c>
    </row>
    <row r="10" spans="1:8" ht="12.75">
      <c r="A10" s="228" t="s">
        <v>6</v>
      </c>
      <c r="B10" s="229"/>
      <c r="C10" s="230"/>
      <c r="D10" s="231" t="s">
        <v>7</v>
      </c>
      <c r="F10" s="232">
        <f>SUM(F11)</f>
        <v>506676</v>
      </c>
      <c r="G10" s="232">
        <f>SUM(G11)</f>
        <v>0</v>
      </c>
      <c r="H10" s="232">
        <f>SUM(H11)</f>
        <v>506676</v>
      </c>
    </row>
    <row r="11" spans="1:8" ht="12.75">
      <c r="A11" s="160"/>
      <c r="B11" s="161" t="s">
        <v>8</v>
      </c>
      <c r="C11" s="162"/>
      <c r="D11" s="163" t="s">
        <v>9</v>
      </c>
      <c r="F11" s="164">
        <f>SUM(F12:F12)</f>
        <v>506676</v>
      </c>
      <c r="G11" s="164">
        <f>SUM(G12:G13)</f>
        <v>0</v>
      </c>
      <c r="H11" s="164">
        <f>SUM(H12:H13)</f>
        <v>506676</v>
      </c>
    </row>
    <row r="12" spans="1:8" ht="72" customHeight="1">
      <c r="A12" s="160"/>
      <c r="B12" s="165"/>
      <c r="C12" s="166" t="s">
        <v>11</v>
      </c>
      <c r="D12" s="167" t="s">
        <v>12</v>
      </c>
      <c r="F12" s="164">
        <v>506676</v>
      </c>
      <c r="G12" s="169">
        <v>-506676</v>
      </c>
      <c r="H12" s="170">
        <f>SUM(F12+G12)</f>
        <v>0</v>
      </c>
    </row>
    <row r="13" spans="1:8" ht="60.75" customHeight="1">
      <c r="A13" s="160"/>
      <c r="B13" s="165"/>
      <c r="C13" s="166" t="s">
        <v>297</v>
      </c>
      <c r="D13" s="167" t="s">
        <v>299</v>
      </c>
      <c r="F13" s="164">
        <v>0</v>
      </c>
      <c r="G13" s="169">
        <v>506676</v>
      </c>
      <c r="H13" s="169">
        <f>SUM(F13+G13)</f>
        <v>506676</v>
      </c>
    </row>
    <row r="14" spans="1:8" ht="12.75">
      <c r="A14" s="155">
        <v>600</v>
      </c>
      <c r="B14" s="155"/>
      <c r="C14" s="172"/>
      <c r="D14" s="173" t="s">
        <v>19</v>
      </c>
      <c r="F14" s="175">
        <f>SUM(F15)</f>
        <v>1115044</v>
      </c>
      <c r="G14" s="175">
        <f>SUM(G15)</f>
        <v>0</v>
      </c>
      <c r="H14" s="175">
        <f aca="true" t="shared" si="0" ref="H14:H20">F14+G14</f>
        <v>1115044</v>
      </c>
    </row>
    <row r="15" spans="1:8" ht="12.75">
      <c r="A15" s="160"/>
      <c r="B15" s="160">
        <v>60016</v>
      </c>
      <c r="C15" s="166"/>
      <c r="D15" s="167" t="s">
        <v>20</v>
      </c>
      <c r="F15" s="176">
        <f>SUM(F16:F18)</f>
        <v>1115044</v>
      </c>
      <c r="G15" s="176">
        <f>SUM(G16:G20)</f>
        <v>0</v>
      </c>
      <c r="H15" s="175">
        <f t="shared" si="0"/>
        <v>1115044</v>
      </c>
    </row>
    <row r="16" spans="1:8" ht="12.75">
      <c r="A16" s="160"/>
      <c r="B16" s="160"/>
      <c r="C16" s="166" t="s">
        <v>26</v>
      </c>
      <c r="D16" s="167" t="s">
        <v>27</v>
      </c>
      <c r="F16" s="177">
        <v>400</v>
      </c>
      <c r="G16" s="178"/>
      <c r="H16" s="179">
        <f t="shared" si="0"/>
        <v>400</v>
      </c>
    </row>
    <row r="17" spans="1:8" ht="12.75">
      <c r="A17" s="160"/>
      <c r="B17" s="160"/>
      <c r="C17" s="166" t="s">
        <v>95</v>
      </c>
      <c r="D17" s="167" t="s">
        <v>27</v>
      </c>
      <c r="F17" s="177">
        <v>820</v>
      </c>
      <c r="G17" s="178"/>
      <c r="H17" s="179">
        <f t="shared" si="0"/>
        <v>820</v>
      </c>
    </row>
    <row r="18" spans="1:8" ht="36">
      <c r="A18" s="160"/>
      <c r="B18" s="160"/>
      <c r="C18" s="166" t="s">
        <v>10</v>
      </c>
      <c r="D18" s="167" t="s">
        <v>21</v>
      </c>
      <c r="F18" s="180">
        <v>1113824</v>
      </c>
      <c r="G18" s="169">
        <v>-1113824</v>
      </c>
      <c r="H18" s="170">
        <f t="shared" si="0"/>
        <v>0</v>
      </c>
    </row>
    <row r="19" spans="1:8" ht="72.75" customHeight="1">
      <c r="A19" s="160"/>
      <c r="B19" s="160"/>
      <c r="C19" s="166" t="s">
        <v>302</v>
      </c>
      <c r="D19" s="167" t="s">
        <v>303</v>
      </c>
      <c r="F19" s="180">
        <v>0</v>
      </c>
      <c r="G19" s="169">
        <v>982786</v>
      </c>
      <c r="H19" s="170">
        <f t="shared" si="0"/>
        <v>982786</v>
      </c>
    </row>
    <row r="20" spans="1:8" ht="75" customHeight="1">
      <c r="A20" s="160"/>
      <c r="B20" s="160"/>
      <c r="C20" s="166" t="s">
        <v>319</v>
      </c>
      <c r="D20" s="167" t="s">
        <v>321</v>
      </c>
      <c r="F20" s="180">
        <v>0</v>
      </c>
      <c r="G20" s="169">
        <v>131038</v>
      </c>
      <c r="H20" s="170">
        <f t="shared" si="0"/>
        <v>131038</v>
      </c>
    </row>
    <row r="21" spans="1:8" ht="0.75" customHeight="1" hidden="1">
      <c r="A21" s="160"/>
      <c r="B21" s="160">
        <v>75831</v>
      </c>
      <c r="C21" s="166"/>
      <c r="D21" s="167" t="s">
        <v>97</v>
      </c>
      <c r="F21" s="164">
        <f>SUM(F22)</f>
        <v>26190</v>
      </c>
      <c r="G21" s="164">
        <f>SUM(G22)</f>
        <v>0</v>
      </c>
      <c r="H21" s="164">
        <f>SUM(H22)</f>
        <v>26190</v>
      </c>
    </row>
    <row r="22" spans="1:8" ht="12.75" hidden="1">
      <c r="A22" s="160"/>
      <c r="B22" s="160"/>
      <c r="C22" s="166" t="s">
        <v>91</v>
      </c>
      <c r="D22" s="167" t="s">
        <v>92</v>
      </c>
      <c r="F22" s="164">
        <v>26190</v>
      </c>
      <c r="G22" s="178"/>
      <c r="H22" s="179">
        <f>F22+G22</f>
        <v>26190</v>
      </c>
    </row>
    <row r="23" spans="2:8" ht="12.75" hidden="1">
      <c r="B23" s="160">
        <v>80104</v>
      </c>
      <c r="C23" s="166"/>
      <c r="D23" s="167" t="s">
        <v>101</v>
      </c>
      <c r="F23" s="164">
        <f>SUM(F24:F26)</f>
        <v>155275</v>
      </c>
      <c r="G23" s="164">
        <f>SUM(G24:G26)</f>
        <v>0</v>
      </c>
      <c r="H23" s="164">
        <f>SUM(H24:H26)</f>
        <v>155275</v>
      </c>
    </row>
    <row r="24" spans="2:8" ht="12.75" hidden="1">
      <c r="B24" s="160"/>
      <c r="C24" s="166" t="s">
        <v>41</v>
      </c>
      <c r="D24" s="167" t="s">
        <v>42</v>
      </c>
      <c r="F24" s="164">
        <v>153125</v>
      </c>
      <c r="G24" s="178"/>
      <c r="H24" s="179">
        <f>F24+G24</f>
        <v>153125</v>
      </c>
    </row>
    <row r="25" spans="2:8" ht="12.75" hidden="1">
      <c r="B25" s="160"/>
      <c r="C25" s="166" t="s">
        <v>32</v>
      </c>
      <c r="D25" s="167" t="s">
        <v>33</v>
      </c>
      <c r="F25" s="164">
        <v>2000</v>
      </c>
      <c r="G25" s="178"/>
      <c r="H25" s="179">
        <f>F25+G25</f>
        <v>2000</v>
      </c>
    </row>
    <row r="26" spans="2:8" ht="12.75" hidden="1">
      <c r="B26" s="160"/>
      <c r="C26" s="166" t="s">
        <v>95</v>
      </c>
      <c r="D26" s="167" t="s">
        <v>96</v>
      </c>
      <c r="F26" s="164">
        <v>150</v>
      </c>
      <c r="G26" s="178"/>
      <c r="H26" s="179">
        <f>F26+G26</f>
        <v>150</v>
      </c>
    </row>
    <row r="27" spans="1:8" ht="12.75">
      <c r="A27" s="155">
        <v>852</v>
      </c>
      <c r="B27" s="155"/>
      <c r="C27" s="172"/>
      <c r="D27" s="173" t="s">
        <v>103</v>
      </c>
      <c r="F27" s="158">
        <f>SUM(F29+F31+F33+F36)</f>
        <v>817365</v>
      </c>
      <c r="G27" s="158">
        <f>G40+G42</f>
        <v>10014</v>
      </c>
      <c r="H27" s="158">
        <v>827379</v>
      </c>
    </row>
    <row r="28" spans="1:8" ht="12.75" hidden="1">
      <c r="A28" s="155"/>
      <c r="B28" s="155"/>
      <c r="C28" s="172"/>
      <c r="D28" s="173"/>
      <c r="F28" s="158"/>
      <c r="G28" s="179"/>
      <c r="H28" s="178"/>
    </row>
    <row r="29" spans="1:8" ht="24" hidden="1">
      <c r="A29" s="160"/>
      <c r="B29" s="185">
        <v>85212</v>
      </c>
      <c r="C29" s="166"/>
      <c r="D29" s="167" t="s">
        <v>104</v>
      </c>
      <c r="F29" s="164">
        <f>SUM(F30)</f>
        <v>716000</v>
      </c>
      <c r="G29" s="164">
        <f>SUM(G30)</f>
        <v>0</v>
      </c>
      <c r="H29" s="164">
        <f>SUM(H30)</f>
        <v>716000</v>
      </c>
    </row>
    <row r="30" spans="1:8" ht="48" hidden="1">
      <c r="A30" s="160"/>
      <c r="B30" s="185"/>
      <c r="C30" s="166" t="s">
        <v>36</v>
      </c>
      <c r="D30" s="167" t="s">
        <v>37</v>
      </c>
      <c r="F30" s="181">
        <v>716000</v>
      </c>
      <c r="G30" s="179"/>
      <c r="H30" s="179">
        <f>F30+G30</f>
        <v>716000</v>
      </c>
    </row>
    <row r="31" spans="1:8" ht="36" hidden="1">
      <c r="A31" s="160"/>
      <c r="B31" s="185">
        <v>85213</v>
      </c>
      <c r="C31" s="166"/>
      <c r="D31" s="167" t="s">
        <v>105</v>
      </c>
      <c r="F31" s="181">
        <f>SUM(F32)</f>
        <v>6500</v>
      </c>
      <c r="G31" s="181">
        <f>SUM(G32)</f>
        <v>0</v>
      </c>
      <c r="H31" s="181">
        <f>SUM(H32)</f>
        <v>6500</v>
      </c>
    </row>
    <row r="32" spans="1:8" ht="48" hidden="1">
      <c r="A32" s="160"/>
      <c r="B32" s="160"/>
      <c r="C32" s="166" t="s">
        <v>36</v>
      </c>
      <c r="D32" s="167" t="s">
        <v>37</v>
      </c>
      <c r="F32" s="181">
        <v>6500</v>
      </c>
      <c r="G32" s="179"/>
      <c r="H32" s="179">
        <f>F32+G32</f>
        <v>6500</v>
      </c>
    </row>
    <row r="33" spans="1:8" ht="24" hidden="1">
      <c r="A33" s="160"/>
      <c r="B33" s="185">
        <v>85214</v>
      </c>
      <c r="C33" s="166"/>
      <c r="D33" s="167" t="s">
        <v>106</v>
      </c>
      <c r="F33" s="181">
        <f>SUM(F34+F35)</f>
        <v>47400</v>
      </c>
      <c r="G33" s="181">
        <f>SUM(G34+G35)</f>
        <v>0</v>
      </c>
      <c r="H33" s="181">
        <f>SUM(H34+H35)</f>
        <v>47400</v>
      </c>
    </row>
    <row r="34" spans="1:8" ht="48" hidden="1">
      <c r="A34" s="160"/>
      <c r="B34" s="160"/>
      <c r="C34" s="166" t="s">
        <v>36</v>
      </c>
      <c r="D34" s="167" t="s">
        <v>37</v>
      </c>
      <c r="F34" s="181">
        <v>15800</v>
      </c>
      <c r="G34" s="179"/>
      <c r="H34" s="179">
        <f>F34+G34</f>
        <v>15800</v>
      </c>
    </row>
    <row r="35" spans="1:8" ht="36" hidden="1">
      <c r="A35" s="160"/>
      <c r="B35" s="160"/>
      <c r="C35" s="166" t="s">
        <v>100</v>
      </c>
      <c r="D35" s="167" t="s">
        <v>107</v>
      </c>
      <c r="F35" s="181">
        <v>31600</v>
      </c>
      <c r="G35" s="179"/>
      <c r="H35" s="179">
        <f>F35+G35</f>
        <v>31600</v>
      </c>
    </row>
    <row r="36" spans="1:8" ht="12.75" hidden="1">
      <c r="A36" s="160"/>
      <c r="B36" s="160">
        <v>85219</v>
      </c>
      <c r="C36" s="166"/>
      <c r="D36" s="167" t="s">
        <v>108</v>
      </c>
      <c r="F36" s="164">
        <f>SUM(F37:F39)</f>
        <v>47465</v>
      </c>
      <c r="G36" s="164">
        <f>SUM(G37:G39)</f>
        <v>0</v>
      </c>
      <c r="H36" s="164">
        <f>SUM(H37:H39)</f>
        <v>47465</v>
      </c>
    </row>
    <row r="37" spans="1:8" ht="12.75" hidden="1">
      <c r="A37" s="160"/>
      <c r="B37" s="160"/>
      <c r="C37" s="166" t="s">
        <v>32</v>
      </c>
      <c r="D37" s="167" t="s">
        <v>33</v>
      </c>
      <c r="F37" s="164">
        <v>937</v>
      </c>
      <c r="G37" s="179"/>
      <c r="H37" s="179">
        <f>F37+G37</f>
        <v>937</v>
      </c>
    </row>
    <row r="38" spans="1:8" ht="12.75" hidden="1">
      <c r="A38" s="160"/>
      <c r="B38" s="160"/>
      <c r="C38" s="166" t="s">
        <v>95</v>
      </c>
      <c r="D38" s="167" t="s">
        <v>96</v>
      </c>
      <c r="F38" s="164">
        <v>28</v>
      </c>
      <c r="G38" s="179"/>
      <c r="H38" s="179">
        <f>F38+G38</f>
        <v>28</v>
      </c>
    </row>
    <row r="39" spans="1:8" ht="36" hidden="1">
      <c r="A39" s="160"/>
      <c r="B39" s="160"/>
      <c r="C39" s="166" t="s">
        <v>100</v>
      </c>
      <c r="D39" s="167" t="s">
        <v>109</v>
      </c>
      <c r="F39" s="164">
        <v>46500</v>
      </c>
      <c r="G39" s="179"/>
      <c r="H39" s="179">
        <f>F39+G39</f>
        <v>46500</v>
      </c>
    </row>
    <row r="40" spans="1:8" ht="24">
      <c r="A40" s="160"/>
      <c r="B40" s="185">
        <v>85214</v>
      </c>
      <c r="C40" s="166"/>
      <c r="D40" s="167" t="s">
        <v>106</v>
      </c>
      <c r="F40" s="164">
        <v>47400</v>
      </c>
      <c r="G40" s="169">
        <v>1650</v>
      </c>
      <c r="H40" s="169">
        <f>F40+G40</f>
        <v>49050</v>
      </c>
    </row>
    <row r="41" spans="1:8" ht="12.75">
      <c r="A41" s="160"/>
      <c r="B41" s="160"/>
      <c r="C41" s="166" t="s">
        <v>26</v>
      </c>
      <c r="D41" s="167" t="s">
        <v>27</v>
      </c>
      <c r="F41" s="164">
        <v>0</v>
      </c>
      <c r="G41" s="189">
        <v>1650</v>
      </c>
      <c r="H41" s="189">
        <f>F41+G41</f>
        <v>1650</v>
      </c>
    </row>
    <row r="42" spans="1:8" ht="12.75">
      <c r="A42" s="160"/>
      <c r="B42" s="160">
        <v>85295</v>
      </c>
      <c r="C42" s="166"/>
      <c r="D42" s="167" t="s">
        <v>16</v>
      </c>
      <c r="F42" s="164">
        <v>0</v>
      </c>
      <c r="G42" s="189">
        <f>G43</f>
        <v>8364</v>
      </c>
      <c r="H42" s="189">
        <f>H43</f>
        <v>8364</v>
      </c>
    </row>
    <row r="43" spans="1:8" ht="36">
      <c r="A43" s="236"/>
      <c r="B43" s="236"/>
      <c r="C43" s="237" t="s">
        <v>100</v>
      </c>
      <c r="D43" s="238" t="s">
        <v>109</v>
      </c>
      <c r="F43" s="239">
        <v>0</v>
      </c>
      <c r="G43" s="247">
        <v>8364</v>
      </c>
      <c r="H43" s="247">
        <f>SUM(F43+G43)</f>
        <v>8364</v>
      </c>
    </row>
    <row r="44" spans="1:8" ht="12.75">
      <c r="A44" s="172"/>
      <c r="B44" s="172"/>
      <c r="C44" s="172"/>
      <c r="D44" s="157" t="s">
        <v>304</v>
      </c>
      <c r="E44" s="178"/>
      <c r="F44" s="192">
        <v>14255950</v>
      </c>
      <c r="G44" s="192">
        <f>SUM(G10+G14+G27)</f>
        <v>10014</v>
      </c>
      <c r="H44" s="192">
        <f>F44+G44</f>
        <v>14265964</v>
      </c>
    </row>
    <row r="45" spans="1:8" ht="12.75">
      <c r="A45" s="223"/>
      <c r="B45" s="218"/>
      <c r="C45" s="218"/>
      <c r="D45" s="224"/>
      <c r="E45" s="225"/>
      <c r="F45" s="226"/>
      <c r="G45" s="226"/>
      <c r="H45" s="226"/>
    </row>
    <row r="46" spans="1:8" ht="12.75">
      <c r="A46" s="223"/>
      <c r="B46" s="218"/>
      <c r="C46" s="218"/>
      <c r="D46" s="224"/>
      <c r="E46" s="225"/>
      <c r="F46" s="226"/>
      <c r="G46" s="83"/>
      <c r="H46" s="227"/>
    </row>
    <row r="47" spans="1:8" ht="12.75" hidden="1">
      <c r="A47" s="219"/>
      <c r="B47" s="220">
        <v>92695</v>
      </c>
      <c r="C47" s="220"/>
      <c r="D47" s="221" t="s">
        <v>16</v>
      </c>
      <c r="F47" s="222">
        <f>SUM(F48:F52)</f>
        <v>45698</v>
      </c>
      <c r="G47" s="222"/>
      <c r="H47" s="222">
        <v>45698</v>
      </c>
    </row>
    <row r="48" spans="1:8" ht="48" hidden="1">
      <c r="A48" s="191"/>
      <c r="B48" s="166"/>
      <c r="C48" s="166" t="s">
        <v>138</v>
      </c>
      <c r="D48" s="167" t="s">
        <v>233</v>
      </c>
      <c r="F48" s="198">
        <v>36000</v>
      </c>
      <c r="G48" s="159"/>
      <c r="H48" s="194">
        <f>F48+G48</f>
        <v>36000</v>
      </c>
    </row>
    <row r="49" spans="1:8" ht="12.75" hidden="1">
      <c r="A49" s="191"/>
      <c r="B49" s="166"/>
      <c r="C49" s="166">
        <v>4210</v>
      </c>
      <c r="D49" s="163" t="s">
        <v>132</v>
      </c>
      <c r="F49" s="193">
        <v>2531</v>
      </c>
      <c r="G49" s="159"/>
      <c r="H49" s="194">
        <f>F49+G49</f>
        <v>2531</v>
      </c>
    </row>
    <row r="50" spans="1:8" ht="12.75" hidden="1">
      <c r="A50" s="191"/>
      <c r="B50" s="166"/>
      <c r="C50" s="166">
        <v>4260</v>
      </c>
      <c r="D50" s="163" t="s">
        <v>154</v>
      </c>
      <c r="F50" s="193">
        <v>6167</v>
      </c>
      <c r="G50" s="159"/>
      <c r="H50" s="194">
        <f>F50+G50</f>
        <v>6167</v>
      </c>
    </row>
    <row r="51" spans="1:8" ht="12.75" hidden="1">
      <c r="A51" s="191"/>
      <c r="B51" s="166"/>
      <c r="C51" s="166">
        <v>4300</v>
      </c>
      <c r="D51" s="163" t="s">
        <v>127</v>
      </c>
      <c r="F51" s="193">
        <v>1000</v>
      </c>
      <c r="G51" s="159"/>
      <c r="H51" s="194">
        <f>F51+G51</f>
        <v>1000</v>
      </c>
    </row>
    <row r="52" spans="6:7" ht="15.75">
      <c r="F52" s="86" t="s">
        <v>282</v>
      </c>
      <c r="G52" s="86"/>
    </row>
    <row r="53" spans="6:7" ht="15.75">
      <c r="F53" s="86"/>
      <c r="G53" s="86"/>
    </row>
    <row r="54" spans="6:7" ht="15.75">
      <c r="F54" s="86" t="s">
        <v>283</v>
      </c>
      <c r="G54" s="86"/>
    </row>
    <row r="55" spans="6:7" ht="6.75" customHeight="1">
      <c r="F55" s="86"/>
      <c r="G55" s="86"/>
    </row>
    <row r="56" spans="6:7" ht="12.75">
      <c r="F56" s="1" t="s">
        <v>288</v>
      </c>
      <c r="G56" s="1"/>
    </row>
    <row r="57" spans="6:7" ht="12.75">
      <c r="F57" s="1" t="s">
        <v>296</v>
      </c>
      <c r="G57" s="1"/>
    </row>
    <row r="58" spans="6:7" ht="12.75">
      <c r="F58" s="1" t="s">
        <v>280</v>
      </c>
      <c r="G58" s="1"/>
    </row>
    <row r="59" spans="6:7" ht="12.75">
      <c r="F59" s="1" t="s">
        <v>315</v>
      </c>
      <c r="G59" s="1"/>
    </row>
    <row r="60" spans="6:7" ht="12.75">
      <c r="F60" s="1"/>
      <c r="G60" s="1"/>
    </row>
    <row r="62" ht="15.75">
      <c r="D62" s="140" t="s">
        <v>286</v>
      </c>
    </row>
    <row r="64" spans="1:8" ht="25.5">
      <c r="A64" s="153" t="s">
        <v>1</v>
      </c>
      <c r="B64" s="153" t="s">
        <v>277</v>
      </c>
      <c r="C64" s="153" t="s">
        <v>243</v>
      </c>
      <c r="D64" s="153" t="s">
        <v>275</v>
      </c>
      <c r="E64" s="153"/>
      <c r="F64" s="153" t="s">
        <v>276</v>
      </c>
      <c r="G64" s="151" t="s">
        <v>291</v>
      </c>
      <c r="H64" s="153" t="s">
        <v>274</v>
      </c>
    </row>
    <row r="65" spans="1:8" ht="12.75">
      <c r="A65" s="172" t="s">
        <v>6</v>
      </c>
      <c r="B65" s="172"/>
      <c r="C65" s="172"/>
      <c r="D65" s="157" t="s">
        <v>7</v>
      </c>
      <c r="E65" s="192" t="e">
        <f>SUM(E66+E70+#REF!)</f>
        <v>#REF!</v>
      </c>
      <c r="F65" s="192">
        <v>816720</v>
      </c>
      <c r="G65" s="192">
        <f>SUM(G70+G66)</f>
        <v>0</v>
      </c>
      <c r="H65" s="192">
        <f>F65+G65</f>
        <v>816720</v>
      </c>
    </row>
    <row r="66" spans="1:8" ht="12.75">
      <c r="A66" s="166"/>
      <c r="B66" s="166" t="s">
        <v>8</v>
      </c>
      <c r="C66" s="166"/>
      <c r="D66" s="163" t="s">
        <v>120</v>
      </c>
      <c r="E66" s="193">
        <f>SUM(E67:E69)</f>
        <v>462011</v>
      </c>
      <c r="F66" s="194">
        <f>SUM(F67:F69)</f>
        <v>803870</v>
      </c>
      <c r="G66" s="194">
        <f>SUM(G67:G72)</f>
        <v>0</v>
      </c>
      <c r="H66" s="194">
        <f>F66+G66</f>
        <v>803870</v>
      </c>
    </row>
    <row r="67" spans="1:8" ht="12.75">
      <c r="A67" s="166"/>
      <c r="B67" s="166"/>
      <c r="C67" s="166">
        <v>6050</v>
      </c>
      <c r="D67" s="163" t="s">
        <v>121</v>
      </c>
      <c r="E67" s="193">
        <v>2975</v>
      </c>
      <c r="F67" s="194">
        <v>631000</v>
      </c>
      <c r="G67" s="177">
        <v>-631000</v>
      </c>
      <c r="H67" s="194">
        <f>F67+G67</f>
        <v>0</v>
      </c>
    </row>
    <row r="68" spans="1:8" ht="34.5">
      <c r="A68" s="166"/>
      <c r="B68" s="166"/>
      <c r="C68" s="166" t="s">
        <v>309</v>
      </c>
      <c r="D68" s="163" t="s">
        <v>322</v>
      </c>
      <c r="E68" s="193"/>
      <c r="F68" s="194">
        <v>0</v>
      </c>
      <c r="G68" s="177">
        <v>152675</v>
      </c>
      <c r="H68" s="194">
        <f>F68+G68</f>
        <v>152675</v>
      </c>
    </row>
    <row r="69" spans="1:8" ht="36.75" customHeight="1">
      <c r="A69" s="166"/>
      <c r="B69" s="166"/>
      <c r="C69" s="166" t="s">
        <v>122</v>
      </c>
      <c r="D69" s="167" t="s">
        <v>323</v>
      </c>
      <c r="E69" s="195">
        <v>459036</v>
      </c>
      <c r="F69" s="195">
        <v>172870</v>
      </c>
      <c r="G69" s="180">
        <v>-152675</v>
      </c>
      <c r="H69" s="211">
        <f>F69+G69</f>
        <v>20195</v>
      </c>
    </row>
    <row r="70" spans="1:8" ht="12.75" hidden="1">
      <c r="A70" s="166"/>
      <c r="B70" s="166" t="s">
        <v>124</v>
      </c>
      <c r="C70" s="166"/>
      <c r="D70" s="163" t="s">
        <v>125</v>
      </c>
      <c r="E70" s="195">
        <v>11600</v>
      </c>
      <c r="F70" s="195">
        <f>SUM(F71)</f>
        <v>12850</v>
      </c>
      <c r="G70" s="195">
        <f>SUM(G71)</f>
        <v>0</v>
      </c>
      <c r="H70" s="195">
        <f>SUM(H71)</f>
        <v>12850</v>
      </c>
    </row>
    <row r="71" spans="1:8" ht="24" hidden="1">
      <c r="A71" s="166"/>
      <c r="B71" s="166"/>
      <c r="C71" s="166">
        <v>2850</v>
      </c>
      <c r="D71" s="163" t="s">
        <v>126</v>
      </c>
      <c r="E71" s="195">
        <v>11600</v>
      </c>
      <c r="F71" s="195">
        <v>12850</v>
      </c>
      <c r="G71" s="159"/>
      <c r="H71" s="194">
        <f>F71+G71</f>
        <v>12850</v>
      </c>
    </row>
    <row r="72" spans="1:8" ht="57">
      <c r="A72" s="166"/>
      <c r="B72" s="166"/>
      <c r="C72" s="166" t="s">
        <v>307</v>
      </c>
      <c r="D72" s="167" t="s">
        <v>324</v>
      </c>
      <c r="E72" s="195"/>
      <c r="F72" s="195">
        <v>0</v>
      </c>
      <c r="G72" s="180">
        <v>631000</v>
      </c>
      <c r="H72" s="180">
        <v>631000</v>
      </c>
    </row>
    <row r="73" spans="1:8" ht="12.75">
      <c r="A73" s="172">
        <v>600</v>
      </c>
      <c r="B73" s="172"/>
      <c r="C73" s="172"/>
      <c r="D73" s="157" t="s">
        <v>19</v>
      </c>
      <c r="E73" s="192">
        <f>SUM(E76+E74)</f>
        <v>419814</v>
      </c>
      <c r="F73" s="197">
        <v>2119338</v>
      </c>
      <c r="G73" s="197">
        <f>SUM(G74+G76)</f>
        <v>0</v>
      </c>
      <c r="H73" s="197">
        <f>F73+G73</f>
        <v>2119338</v>
      </c>
    </row>
    <row r="74" spans="1:8" ht="12.75" hidden="1">
      <c r="A74" s="172"/>
      <c r="B74" s="166" t="s">
        <v>128</v>
      </c>
      <c r="C74" s="166"/>
      <c r="D74" s="163" t="s">
        <v>129</v>
      </c>
      <c r="E74" s="193">
        <f>SUM(E75)</f>
        <v>67219</v>
      </c>
      <c r="F74" s="194" t="e">
        <f>F75</f>
        <v>#VALUE!</v>
      </c>
      <c r="G74" s="194">
        <f>G75</f>
        <v>0</v>
      </c>
      <c r="H74" s="194" t="e">
        <f>H75</f>
        <v>#VALUE!</v>
      </c>
    </row>
    <row r="75" spans="1:8" ht="48" hidden="1">
      <c r="A75" s="172"/>
      <c r="B75" s="172"/>
      <c r="C75" s="166" t="s">
        <v>130</v>
      </c>
      <c r="D75" s="163" t="s">
        <v>131</v>
      </c>
      <c r="E75" s="193">
        <v>67219</v>
      </c>
      <c r="F75" s="194" t="e">
        <f>SUM(D75+E75)</f>
        <v>#VALUE!</v>
      </c>
      <c r="G75" s="159"/>
      <c r="H75" s="194" t="e">
        <f>F75+G75</f>
        <v>#VALUE!</v>
      </c>
    </row>
    <row r="76" spans="1:8" ht="12.75">
      <c r="A76" s="166"/>
      <c r="B76" s="166">
        <v>60016</v>
      </c>
      <c r="C76" s="166"/>
      <c r="D76" s="163" t="s">
        <v>20</v>
      </c>
      <c r="E76" s="193">
        <f>SUM(E77:E77)</f>
        <v>352595</v>
      </c>
      <c r="F76" s="194">
        <v>2065420</v>
      </c>
      <c r="G76" s="194">
        <f>SUM(G77:G78)</f>
        <v>0</v>
      </c>
      <c r="H76" s="194">
        <f>F76+G76</f>
        <v>2065420</v>
      </c>
    </row>
    <row r="77" spans="1:8" ht="12.75">
      <c r="A77" s="166"/>
      <c r="B77" s="166"/>
      <c r="C77" s="166">
        <v>6050</v>
      </c>
      <c r="D77" s="163" t="s">
        <v>325</v>
      </c>
      <c r="E77" s="193">
        <v>352595</v>
      </c>
      <c r="F77" s="194">
        <v>1979408</v>
      </c>
      <c r="G77" s="248">
        <v>-982786</v>
      </c>
      <c r="H77" s="248">
        <f>F77+G77</f>
        <v>996622</v>
      </c>
    </row>
    <row r="78" spans="1:8" ht="57">
      <c r="A78" s="166"/>
      <c r="B78" s="166"/>
      <c r="C78" s="166" t="s">
        <v>306</v>
      </c>
      <c r="D78" s="167" t="s">
        <v>326</v>
      </c>
      <c r="E78" s="193"/>
      <c r="F78" s="211">
        <v>0</v>
      </c>
      <c r="G78" s="180">
        <v>982786</v>
      </c>
      <c r="H78" s="180">
        <f>F78+G78</f>
        <v>982786</v>
      </c>
    </row>
    <row r="79" spans="1:8" ht="12.75">
      <c r="A79" s="172">
        <v>750</v>
      </c>
      <c r="B79" s="172"/>
      <c r="C79" s="172"/>
      <c r="D79" s="157" t="s">
        <v>34</v>
      </c>
      <c r="E79" s="178"/>
      <c r="F79" s="189">
        <v>1267410</v>
      </c>
      <c r="G79" s="189">
        <v>0</v>
      </c>
      <c r="H79" s="189">
        <f>F79+G79</f>
        <v>1267410</v>
      </c>
    </row>
    <row r="80" spans="1:8" ht="12.75">
      <c r="A80" s="166"/>
      <c r="B80" s="166">
        <v>75023</v>
      </c>
      <c r="C80" s="166"/>
      <c r="D80" s="163" t="s">
        <v>40</v>
      </c>
      <c r="E80" s="193" t="e">
        <f>SUM(E81:E97)</f>
        <v>#VALUE!</v>
      </c>
      <c r="F80" s="193">
        <v>1169160</v>
      </c>
      <c r="G80" s="249">
        <f>SUM(G81:G97)</f>
        <v>0</v>
      </c>
      <c r="H80" s="193">
        <f>SUM(F80:G80)</f>
        <v>1169160</v>
      </c>
    </row>
    <row r="81" spans="1:8" ht="12.75" hidden="1">
      <c r="A81" s="166"/>
      <c r="B81" s="166"/>
      <c r="C81" s="166">
        <v>3020</v>
      </c>
      <c r="D81" s="163" t="s">
        <v>153</v>
      </c>
      <c r="E81" s="195">
        <v>780</v>
      </c>
      <c r="F81" s="195">
        <v>800</v>
      </c>
      <c r="G81" s="177"/>
      <c r="H81" s="194">
        <f>F81+G81</f>
        <v>800</v>
      </c>
    </row>
    <row r="82" spans="1:8" ht="12.75" hidden="1">
      <c r="A82" s="166"/>
      <c r="B82" s="166"/>
      <c r="C82" s="166">
        <v>4010</v>
      </c>
      <c r="D82" s="163" t="s">
        <v>147</v>
      </c>
      <c r="E82" s="193">
        <v>624100</v>
      </c>
      <c r="F82" s="193">
        <v>686230</v>
      </c>
      <c r="G82" s="177"/>
      <c r="H82" s="194">
        <f aca="true" t="shared" si="1" ref="H82:H92">F82+G82</f>
        <v>686230</v>
      </c>
    </row>
    <row r="83" spans="1:8" ht="12.75" hidden="1">
      <c r="A83" s="166"/>
      <c r="B83" s="166"/>
      <c r="C83" s="166">
        <v>4040</v>
      </c>
      <c r="D83" s="163" t="s">
        <v>148</v>
      </c>
      <c r="E83" s="193">
        <v>49000</v>
      </c>
      <c r="F83" s="193">
        <v>44000</v>
      </c>
      <c r="G83" s="177"/>
      <c r="H83" s="194">
        <f t="shared" si="1"/>
        <v>44000</v>
      </c>
    </row>
    <row r="84" spans="1:8" ht="12.75" hidden="1">
      <c r="A84" s="166"/>
      <c r="B84" s="166"/>
      <c r="C84" s="166">
        <v>4110</v>
      </c>
      <c r="D84" s="163" t="s">
        <v>142</v>
      </c>
      <c r="E84" s="193">
        <v>115970</v>
      </c>
      <c r="F84" s="193">
        <v>125800</v>
      </c>
      <c r="G84" s="177"/>
      <c r="H84" s="194">
        <f t="shared" si="1"/>
        <v>125800</v>
      </c>
    </row>
    <row r="85" spans="1:8" ht="12.75" hidden="1">
      <c r="A85" s="166"/>
      <c r="B85" s="166"/>
      <c r="C85" s="166">
        <v>4120</v>
      </c>
      <c r="D85" s="163" t="s">
        <v>143</v>
      </c>
      <c r="E85" s="193">
        <v>16500</v>
      </c>
      <c r="F85" s="193">
        <v>17890</v>
      </c>
      <c r="G85" s="177"/>
      <c r="H85" s="194">
        <f t="shared" si="1"/>
        <v>17890</v>
      </c>
    </row>
    <row r="86" spans="1:8" ht="12.75" hidden="1">
      <c r="A86" s="166"/>
      <c r="B86" s="166"/>
      <c r="C86" s="166">
        <v>4210</v>
      </c>
      <c r="D86" s="163" t="s">
        <v>132</v>
      </c>
      <c r="E86" s="193">
        <v>274868</v>
      </c>
      <c r="F86" s="193">
        <v>70000</v>
      </c>
      <c r="G86" s="177"/>
      <c r="H86" s="194">
        <f t="shared" si="1"/>
        <v>70000</v>
      </c>
    </row>
    <row r="87" spans="1:8" ht="12.75" hidden="1">
      <c r="A87" s="166"/>
      <c r="B87" s="166"/>
      <c r="C87" s="166">
        <v>4260</v>
      </c>
      <c r="D87" s="163" t="s">
        <v>154</v>
      </c>
      <c r="E87" s="193">
        <v>21900</v>
      </c>
      <c r="F87" s="193">
        <v>22500</v>
      </c>
      <c r="G87" s="177"/>
      <c r="H87" s="194">
        <f t="shared" si="1"/>
        <v>22500</v>
      </c>
    </row>
    <row r="88" spans="1:8" ht="12.75" hidden="1">
      <c r="A88" s="166"/>
      <c r="B88" s="166"/>
      <c r="C88" s="166">
        <v>4270</v>
      </c>
      <c r="D88" s="163" t="s">
        <v>133</v>
      </c>
      <c r="E88" s="193">
        <v>127579</v>
      </c>
      <c r="F88" s="193">
        <v>3000</v>
      </c>
      <c r="G88" s="177"/>
      <c r="H88" s="194">
        <f t="shared" si="1"/>
        <v>3000</v>
      </c>
    </row>
    <row r="89" spans="1:8" ht="12.75">
      <c r="A89" s="166"/>
      <c r="B89" s="166"/>
      <c r="C89" s="166" t="s">
        <v>191</v>
      </c>
      <c r="D89" s="163" t="s">
        <v>132</v>
      </c>
      <c r="E89" s="193"/>
      <c r="F89" s="193">
        <v>70000</v>
      </c>
      <c r="G89" s="177">
        <v>-15000</v>
      </c>
      <c r="H89" s="194">
        <f>SUM(F89+G89)</f>
        <v>55000</v>
      </c>
    </row>
    <row r="90" spans="1:8" ht="12.75">
      <c r="A90" s="166"/>
      <c r="B90" s="166"/>
      <c r="C90" s="166" t="s">
        <v>198</v>
      </c>
      <c r="D90" s="163" t="s">
        <v>199</v>
      </c>
      <c r="E90" s="193"/>
      <c r="F90" s="193">
        <v>3000</v>
      </c>
      <c r="G90" s="177">
        <v>15000</v>
      </c>
      <c r="H90" s="194">
        <f>SUM(F90+G90)</f>
        <v>18000</v>
      </c>
    </row>
    <row r="91" spans="1:8" ht="12.75">
      <c r="A91" s="166"/>
      <c r="B91" s="166"/>
      <c r="C91" s="166">
        <v>4300</v>
      </c>
      <c r="D91" s="163" t="s">
        <v>127</v>
      </c>
      <c r="E91" s="193">
        <v>104000</v>
      </c>
      <c r="F91" s="193">
        <v>107200</v>
      </c>
      <c r="G91" s="177">
        <v>-2200</v>
      </c>
      <c r="H91" s="194">
        <f t="shared" si="1"/>
        <v>105000</v>
      </c>
    </row>
    <row r="92" spans="1:8" ht="12.75">
      <c r="A92" s="166"/>
      <c r="B92" s="166"/>
      <c r="C92" s="166" t="s">
        <v>311</v>
      </c>
      <c r="D92" s="163" t="s">
        <v>312</v>
      </c>
      <c r="E92" s="193"/>
      <c r="F92" s="193">
        <v>0</v>
      </c>
      <c r="G92" s="177">
        <v>2200</v>
      </c>
      <c r="H92" s="194">
        <f t="shared" si="1"/>
        <v>2200</v>
      </c>
    </row>
    <row r="93" spans="1:10" ht="12.75">
      <c r="A93" s="172">
        <v>801</v>
      </c>
      <c r="B93" s="172"/>
      <c r="C93" s="172"/>
      <c r="D93" s="157" t="s">
        <v>98</v>
      </c>
      <c r="E93" s="192" t="e">
        <f>SUM(E94+E125+E139+E155+E158+E160)</f>
        <v>#VALUE!</v>
      </c>
      <c r="F93" s="192">
        <v>4995809</v>
      </c>
      <c r="G93" s="250">
        <f>SUM(G94+G97)</f>
        <v>0</v>
      </c>
      <c r="H93" s="192">
        <v>4995809</v>
      </c>
      <c r="I93" s="233"/>
      <c r="J93" s="192"/>
    </row>
    <row r="94" spans="1:8" ht="12.75" customHeight="1">
      <c r="A94" s="178"/>
      <c r="B94" s="166">
        <v>80101</v>
      </c>
      <c r="C94" s="178"/>
      <c r="D94" s="163" t="s">
        <v>99</v>
      </c>
      <c r="E94" s="163" t="s">
        <v>99</v>
      </c>
      <c r="F94" s="189">
        <v>3037045</v>
      </c>
      <c r="G94" s="189"/>
      <c r="H94" s="189">
        <v>3037045</v>
      </c>
    </row>
    <row r="95" spans="1:8" ht="12.75">
      <c r="A95" s="166"/>
      <c r="B95" s="166"/>
      <c r="C95" s="166">
        <v>4300</v>
      </c>
      <c r="D95" s="163" t="s">
        <v>127</v>
      </c>
      <c r="E95" s="193">
        <v>28951</v>
      </c>
      <c r="F95" s="194">
        <v>29810</v>
      </c>
      <c r="G95" s="177">
        <v>-2990</v>
      </c>
      <c r="H95" s="194">
        <f>F95+G95</f>
        <v>26820</v>
      </c>
    </row>
    <row r="96" spans="1:8" ht="12.75">
      <c r="A96" s="166"/>
      <c r="B96" s="166"/>
      <c r="C96" s="166" t="s">
        <v>311</v>
      </c>
      <c r="D96" s="163" t="s">
        <v>312</v>
      </c>
      <c r="E96" s="193"/>
      <c r="F96" s="194">
        <v>0</v>
      </c>
      <c r="G96" s="177">
        <v>2990</v>
      </c>
      <c r="H96" s="194">
        <f>F96+G96</f>
        <v>2990</v>
      </c>
    </row>
    <row r="97" spans="1:10" ht="12.75">
      <c r="A97" s="166"/>
      <c r="B97" s="166">
        <v>80110</v>
      </c>
      <c r="C97" s="166"/>
      <c r="D97" s="163" t="s">
        <v>182</v>
      </c>
      <c r="E97" s="193">
        <f>SUM(E98:E124)</f>
        <v>531456</v>
      </c>
      <c r="F97" s="193">
        <v>952175</v>
      </c>
      <c r="G97" s="249">
        <v>0</v>
      </c>
      <c r="H97" s="193">
        <v>952175</v>
      </c>
      <c r="I97" s="234"/>
      <c r="J97" s="193"/>
    </row>
    <row r="98" spans="1:8" ht="12.75">
      <c r="A98" s="160"/>
      <c r="B98" s="166"/>
      <c r="C98" s="166">
        <v>4300</v>
      </c>
      <c r="D98" s="163" t="s">
        <v>127</v>
      </c>
      <c r="E98" s="202">
        <v>21750</v>
      </c>
      <c r="F98" s="202">
        <v>22387</v>
      </c>
      <c r="G98" s="177">
        <v>-1300</v>
      </c>
      <c r="H98" s="194">
        <f>F98+G98</f>
        <v>21087</v>
      </c>
    </row>
    <row r="99" spans="1:8" ht="12.75">
      <c r="A99" s="160"/>
      <c r="B99" s="166"/>
      <c r="C99" s="166" t="s">
        <v>311</v>
      </c>
      <c r="D99" s="163" t="s">
        <v>312</v>
      </c>
      <c r="E99" s="202"/>
      <c r="F99" s="202">
        <v>0</v>
      </c>
      <c r="G99" s="177">
        <v>1300</v>
      </c>
      <c r="H99" s="194">
        <f>F99+G99</f>
        <v>1300</v>
      </c>
    </row>
    <row r="100" spans="1:8" ht="12.75">
      <c r="A100" s="172" t="s">
        <v>193</v>
      </c>
      <c r="B100" s="172"/>
      <c r="C100" s="172"/>
      <c r="D100" s="208" t="s">
        <v>194</v>
      </c>
      <c r="E100" s="192">
        <f>SUM(E101+E106)</f>
        <v>169902</v>
      </c>
      <c r="F100" s="192">
        <f>SUM(F101+F106)</f>
        <v>134200</v>
      </c>
      <c r="G100" s="250">
        <f>SUM(G101+G106)</f>
        <v>0</v>
      </c>
      <c r="H100" s="192">
        <f>SUM(H101+H106)</f>
        <v>134200</v>
      </c>
    </row>
    <row r="101" spans="1:8" ht="12.75" hidden="1">
      <c r="A101" s="160"/>
      <c r="B101" s="160">
        <v>85154</v>
      </c>
      <c r="C101" s="162"/>
      <c r="D101" s="160" t="s">
        <v>195</v>
      </c>
      <c r="E101" s="202">
        <f>SUM(E102:E105)</f>
        <v>94902</v>
      </c>
      <c r="F101" s="202">
        <f>SUM(F102:F105)</f>
        <v>84200</v>
      </c>
      <c r="G101" s="251">
        <f>SUM(G102:G105)</f>
        <v>0</v>
      </c>
      <c r="H101" s="202">
        <f>SUM(H102:H105)</f>
        <v>84200</v>
      </c>
    </row>
    <row r="102" spans="1:8" ht="48" hidden="1">
      <c r="A102" s="166"/>
      <c r="B102" s="166"/>
      <c r="C102" s="166" t="s">
        <v>138</v>
      </c>
      <c r="D102" s="163" t="s">
        <v>139</v>
      </c>
      <c r="E102" s="206">
        <v>0</v>
      </c>
      <c r="F102" s="206">
        <v>2000</v>
      </c>
      <c r="G102" s="177"/>
      <c r="H102" s="194">
        <f>F102+G102</f>
        <v>2000</v>
      </c>
    </row>
    <row r="103" spans="1:8" ht="12.75" hidden="1">
      <c r="A103" s="166"/>
      <c r="B103" s="166"/>
      <c r="C103" s="166" t="s">
        <v>191</v>
      </c>
      <c r="D103" s="163" t="s">
        <v>132</v>
      </c>
      <c r="E103" s="202">
        <v>32922</v>
      </c>
      <c r="F103" s="202">
        <v>30000</v>
      </c>
      <c r="G103" s="177"/>
      <c r="H103" s="194">
        <f>F103+G103</f>
        <v>30000</v>
      </c>
    </row>
    <row r="104" spans="1:8" ht="12.75" hidden="1">
      <c r="A104" s="166"/>
      <c r="B104" s="166"/>
      <c r="C104" s="166" t="s">
        <v>140</v>
      </c>
      <c r="D104" s="163" t="s">
        <v>127</v>
      </c>
      <c r="E104" s="202">
        <v>61180</v>
      </c>
      <c r="F104" s="202">
        <v>51200</v>
      </c>
      <c r="G104" s="177"/>
      <c r="H104" s="194">
        <f>F104+G104</f>
        <v>51200</v>
      </c>
    </row>
    <row r="105" spans="1:8" ht="12.75" hidden="1">
      <c r="A105" s="166"/>
      <c r="B105" s="166"/>
      <c r="C105" s="166" t="s">
        <v>196</v>
      </c>
      <c r="D105" s="163" t="s">
        <v>149</v>
      </c>
      <c r="E105" s="202">
        <v>800</v>
      </c>
      <c r="F105" s="202">
        <v>1000</v>
      </c>
      <c r="G105" s="177"/>
      <c r="H105" s="194">
        <f>F105+G105</f>
        <v>1000</v>
      </c>
    </row>
    <row r="106" spans="1:8" ht="12.75">
      <c r="A106" s="166"/>
      <c r="B106" s="166" t="s">
        <v>197</v>
      </c>
      <c r="C106" s="166"/>
      <c r="D106" s="163" t="s">
        <v>16</v>
      </c>
      <c r="E106" s="202">
        <f>SUM(E108:E108)</f>
        <v>75000</v>
      </c>
      <c r="F106" s="202">
        <f>F107+F108</f>
        <v>50000</v>
      </c>
      <c r="G106" s="251">
        <f>G107+G108</f>
        <v>0</v>
      </c>
      <c r="H106" s="202">
        <f>H107+H108</f>
        <v>50000</v>
      </c>
    </row>
    <row r="107" spans="1:8" ht="12.75">
      <c r="A107" s="166"/>
      <c r="B107" s="166"/>
      <c r="C107" s="166" t="s">
        <v>191</v>
      </c>
      <c r="D107" s="163" t="s">
        <v>132</v>
      </c>
      <c r="E107" s="202"/>
      <c r="F107" s="202">
        <v>0</v>
      </c>
      <c r="G107" s="177">
        <v>25000</v>
      </c>
      <c r="H107" s="194">
        <f>F107+G107</f>
        <v>25000</v>
      </c>
    </row>
    <row r="108" spans="1:8" ht="12.75">
      <c r="A108" s="166"/>
      <c r="B108" s="166"/>
      <c r="C108" s="166" t="s">
        <v>198</v>
      </c>
      <c r="D108" s="163" t="s">
        <v>199</v>
      </c>
      <c r="E108" s="202">
        <v>75000</v>
      </c>
      <c r="F108" s="202">
        <v>50000</v>
      </c>
      <c r="G108" s="177">
        <v>-25000</v>
      </c>
      <c r="H108" s="194">
        <f>F108+G108</f>
        <v>25000</v>
      </c>
    </row>
    <row r="109" spans="1:8" ht="12.75">
      <c r="A109" s="240" t="s">
        <v>200</v>
      </c>
      <c r="B109" s="172"/>
      <c r="C109" s="172"/>
      <c r="D109" s="157" t="s">
        <v>103</v>
      </c>
      <c r="E109" s="178"/>
      <c r="F109" s="174">
        <v>1204302</v>
      </c>
      <c r="G109" s="174">
        <f>SUM(G110+G112+G130)</f>
        <v>10014</v>
      </c>
      <c r="H109" s="174">
        <f>F109+G109</f>
        <v>1214316</v>
      </c>
    </row>
    <row r="110" spans="1:8" ht="24">
      <c r="A110" s="240"/>
      <c r="B110" s="243" t="s">
        <v>209</v>
      </c>
      <c r="C110" s="166"/>
      <c r="D110" s="163" t="s">
        <v>210</v>
      </c>
      <c r="E110" s="178"/>
      <c r="F110" s="195">
        <f>SUM(F111:F111)</f>
        <v>96840</v>
      </c>
      <c r="G110" s="164">
        <f>SUM(G111:G111)</f>
        <v>1650</v>
      </c>
      <c r="H110" s="195">
        <f>SUM(H111:H111)</f>
        <v>98490</v>
      </c>
    </row>
    <row r="111" spans="1:8" ht="12.75">
      <c r="A111" s="240"/>
      <c r="B111" s="243"/>
      <c r="C111" s="166">
        <v>3110</v>
      </c>
      <c r="D111" s="163" t="s">
        <v>204</v>
      </c>
      <c r="E111" s="178"/>
      <c r="F111" s="193">
        <v>96840</v>
      </c>
      <c r="G111" s="177">
        <v>1650</v>
      </c>
      <c r="H111" s="194">
        <f>F111+G111</f>
        <v>98490</v>
      </c>
    </row>
    <row r="112" spans="1:8" ht="12.75">
      <c r="A112" s="166"/>
      <c r="B112" s="166" t="s">
        <v>213</v>
      </c>
      <c r="C112" s="166"/>
      <c r="D112" s="163" t="s">
        <v>108</v>
      </c>
      <c r="E112" s="178"/>
      <c r="F112" s="193">
        <f>SUM(F113:F126)</f>
        <v>216182</v>
      </c>
      <c r="G112" s="249">
        <f>SUM(G113:G126)</f>
        <v>0</v>
      </c>
      <c r="H112" s="193">
        <f>SUM(H113:H126)</f>
        <v>216182</v>
      </c>
    </row>
    <row r="113" spans="1:8" ht="12.75" hidden="1">
      <c r="A113" s="166"/>
      <c r="B113" s="166"/>
      <c r="C113" s="166">
        <v>3020</v>
      </c>
      <c r="D113" s="163" t="s">
        <v>153</v>
      </c>
      <c r="E113" s="178"/>
      <c r="F113" s="193">
        <v>340</v>
      </c>
      <c r="G113" s="177"/>
      <c r="H113" s="194">
        <f>F113+G113</f>
        <v>340</v>
      </c>
    </row>
    <row r="114" spans="1:8" ht="12.75" hidden="1">
      <c r="A114" s="166"/>
      <c r="B114" s="166"/>
      <c r="C114" s="166">
        <v>4010</v>
      </c>
      <c r="D114" s="163" t="s">
        <v>147</v>
      </c>
      <c r="E114" s="178"/>
      <c r="F114" s="193">
        <v>151010</v>
      </c>
      <c r="G114" s="177"/>
      <c r="H114" s="194">
        <f aca="true" t="shared" si="2" ref="H114:H126">F114+G114</f>
        <v>151010</v>
      </c>
    </row>
    <row r="115" spans="1:8" ht="12.75" hidden="1">
      <c r="A115" s="166"/>
      <c r="B115" s="166"/>
      <c r="C115" s="166">
        <v>4040</v>
      </c>
      <c r="D115" s="163" t="s">
        <v>148</v>
      </c>
      <c r="E115" s="178"/>
      <c r="F115" s="193">
        <v>10461</v>
      </c>
      <c r="G115" s="177"/>
      <c r="H115" s="194">
        <f t="shared" si="2"/>
        <v>10461</v>
      </c>
    </row>
    <row r="116" spans="1:8" ht="12.75" hidden="1">
      <c r="A116" s="166"/>
      <c r="B116" s="166"/>
      <c r="C116" s="166">
        <v>4110</v>
      </c>
      <c r="D116" s="163" t="s">
        <v>142</v>
      </c>
      <c r="E116" s="178"/>
      <c r="F116" s="193">
        <v>24406</v>
      </c>
      <c r="G116" s="177"/>
      <c r="H116" s="194">
        <f t="shared" si="2"/>
        <v>24406</v>
      </c>
    </row>
    <row r="117" spans="1:8" ht="12.75" hidden="1">
      <c r="A117" s="166"/>
      <c r="B117" s="166"/>
      <c r="C117" s="166">
        <v>4120</v>
      </c>
      <c r="D117" s="163" t="s">
        <v>143</v>
      </c>
      <c r="E117" s="178"/>
      <c r="F117" s="193">
        <v>3290</v>
      </c>
      <c r="G117" s="177"/>
      <c r="H117" s="194">
        <f t="shared" si="2"/>
        <v>3290</v>
      </c>
    </row>
    <row r="118" spans="1:8" ht="12.75" hidden="1">
      <c r="A118" s="166"/>
      <c r="B118" s="166"/>
      <c r="C118" s="166">
        <v>4210</v>
      </c>
      <c r="D118" s="163" t="s">
        <v>132</v>
      </c>
      <c r="E118" s="178"/>
      <c r="F118" s="193">
        <v>5984</v>
      </c>
      <c r="G118" s="177"/>
      <c r="H118" s="194">
        <f t="shared" si="2"/>
        <v>5984</v>
      </c>
    </row>
    <row r="119" spans="1:8" ht="12.75" hidden="1">
      <c r="A119" s="166"/>
      <c r="B119" s="166"/>
      <c r="C119" s="166">
        <v>4260</v>
      </c>
      <c r="D119" s="163" t="s">
        <v>154</v>
      </c>
      <c r="E119" s="178"/>
      <c r="F119" s="193">
        <v>4151</v>
      </c>
      <c r="G119" s="177"/>
      <c r="H119" s="194">
        <f t="shared" si="2"/>
        <v>4151</v>
      </c>
    </row>
    <row r="120" spans="1:8" ht="12.75" hidden="1">
      <c r="A120" s="166"/>
      <c r="B120" s="166"/>
      <c r="C120" s="166" t="s">
        <v>198</v>
      </c>
      <c r="D120" s="163" t="s">
        <v>199</v>
      </c>
      <c r="E120" s="178"/>
      <c r="F120" s="193">
        <v>400</v>
      </c>
      <c r="G120" s="177"/>
      <c r="H120" s="194">
        <f t="shared" si="2"/>
        <v>400</v>
      </c>
    </row>
    <row r="121" spans="1:8" ht="12.75" hidden="1">
      <c r="A121" s="166"/>
      <c r="B121" s="166"/>
      <c r="C121" s="166" t="s">
        <v>214</v>
      </c>
      <c r="D121" s="163" t="s">
        <v>177</v>
      </c>
      <c r="E121" s="178"/>
      <c r="F121" s="193">
        <v>206</v>
      </c>
      <c r="G121" s="177"/>
      <c r="H121" s="194">
        <f t="shared" si="2"/>
        <v>206</v>
      </c>
    </row>
    <row r="122" spans="1:8" ht="12.75">
      <c r="A122" s="166"/>
      <c r="B122" s="166"/>
      <c r="C122" s="166">
        <v>4300</v>
      </c>
      <c r="D122" s="163" t="s">
        <v>127</v>
      </c>
      <c r="E122" s="178"/>
      <c r="F122" s="193">
        <v>10025</v>
      </c>
      <c r="G122" s="177">
        <v>-720</v>
      </c>
      <c r="H122" s="194">
        <f t="shared" si="2"/>
        <v>9305</v>
      </c>
    </row>
    <row r="123" spans="1:8" ht="12.75">
      <c r="A123" s="166"/>
      <c r="B123" s="166"/>
      <c r="C123" s="166" t="s">
        <v>311</v>
      </c>
      <c r="D123" s="163" t="s">
        <v>312</v>
      </c>
      <c r="E123" s="178"/>
      <c r="F123" s="193">
        <v>0</v>
      </c>
      <c r="G123" s="177">
        <v>720</v>
      </c>
      <c r="H123" s="194">
        <f t="shared" si="2"/>
        <v>720</v>
      </c>
    </row>
    <row r="124" spans="1:8" ht="12.75" hidden="1">
      <c r="A124" s="166"/>
      <c r="B124" s="166"/>
      <c r="C124" s="166">
        <v>4410</v>
      </c>
      <c r="D124" s="163" t="s">
        <v>149</v>
      </c>
      <c r="E124" s="178"/>
      <c r="F124" s="193">
        <v>1347</v>
      </c>
      <c r="G124" s="177"/>
      <c r="H124" s="194">
        <f t="shared" si="2"/>
        <v>1347</v>
      </c>
    </row>
    <row r="125" spans="1:8" ht="12.75" hidden="1">
      <c r="A125" s="166"/>
      <c r="B125" s="166"/>
      <c r="C125" s="166">
        <v>4430</v>
      </c>
      <c r="D125" s="163" t="s">
        <v>144</v>
      </c>
      <c r="E125" s="178"/>
      <c r="F125" s="193">
        <v>422</v>
      </c>
      <c r="G125" s="177"/>
      <c r="H125" s="194">
        <f t="shared" si="2"/>
        <v>422</v>
      </c>
    </row>
    <row r="126" spans="1:8" ht="24" hidden="1">
      <c r="A126" s="166"/>
      <c r="B126" s="166"/>
      <c r="C126" s="166">
        <v>4440</v>
      </c>
      <c r="D126" s="167" t="s">
        <v>150</v>
      </c>
      <c r="E126" s="178"/>
      <c r="F126" s="198">
        <v>4140</v>
      </c>
      <c r="G126" s="177"/>
      <c r="H126" s="216">
        <f t="shared" si="2"/>
        <v>4140</v>
      </c>
    </row>
    <row r="127" spans="1:8" ht="12.75" hidden="1">
      <c r="A127" s="166"/>
      <c r="B127" s="166" t="s">
        <v>218</v>
      </c>
      <c r="C127" s="166"/>
      <c r="D127" s="163" t="s">
        <v>16</v>
      </c>
      <c r="E127" s="178"/>
      <c r="F127" s="193">
        <f>SUM(F128:F129)</f>
        <v>20568</v>
      </c>
      <c r="G127" s="249">
        <f>SUM(G128:G129)</f>
        <v>8364</v>
      </c>
      <c r="H127" s="193">
        <f>SUM(H128:H129)</f>
        <v>28932</v>
      </c>
    </row>
    <row r="128" spans="1:8" ht="12.75" hidden="1">
      <c r="A128" s="166"/>
      <c r="B128" s="166"/>
      <c r="C128" s="166">
        <v>3110</v>
      </c>
      <c r="D128" s="163" t="s">
        <v>217</v>
      </c>
      <c r="E128" s="178"/>
      <c r="F128" s="193">
        <v>19168</v>
      </c>
      <c r="G128" s="177">
        <v>8364</v>
      </c>
      <c r="H128" s="194">
        <f>F128+G128</f>
        <v>27532</v>
      </c>
    </row>
    <row r="129" spans="1:8" ht="12.75" hidden="1">
      <c r="A129" s="166"/>
      <c r="B129" s="166"/>
      <c r="C129" s="166">
        <v>4300</v>
      </c>
      <c r="D129" s="163" t="s">
        <v>127</v>
      </c>
      <c r="E129" s="178"/>
      <c r="F129" s="193">
        <v>1400</v>
      </c>
      <c r="G129" s="177"/>
      <c r="H129" s="194">
        <f>F129+G129</f>
        <v>1400</v>
      </c>
    </row>
    <row r="130" spans="1:8" ht="12.75">
      <c r="A130" s="166"/>
      <c r="B130" s="166" t="s">
        <v>218</v>
      </c>
      <c r="C130" s="166"/>
      <c r="D130" s="163" t="s">
        <v>16</v>
      </c>
      <c r="E130" s="193">
        <f>SUM(E131:E131)</f>
        <v>24273</v>
      </c>
      <c r="F130" s="193">
        <v>20568</v>
      </c>
      <c r="G130" s="249">
        <v>8364</v>
      </c>
      <c r="H130" s="193">
        <f>G130+F130</f>
        <v>28932</v>
      </c>
    </row>
    <row r="131" spans="1:8" ht="12" customHeight="1">
      <c r="A131" s="166"/>
      <c r="B131" s="166"/>
      <c r="C131" s="166">
        <v>3110</v>
      </c>
      <c r="D131" s="163" t="s">
        <v>217</v>
      </c>
      <c r="E131" s="193">
        <v>24273</v>
      </c>
      <c r="F131" s="193">
        <v>19168</v>
      </c>
      <c r="G131" s="177">
        <v>8364</v>
      </c>
      <c r="H131" s="193">
        <f>G131+F131</f>
        <v>27532</v>
      </c>
    </row>
    <row r="132" spans="1:10" ht="12.75" hidden="1">
      <c r="A132" s="166"/>
      <c r="B132" s="166"/>
      <c r="C132" s="166">
        <v>4300</v>
      </c>
      <c r="D132" s="163" t="s">
        <v>127</v>
      </c>
      <c r="E132" s="193"/>
      <c r="F132" s="193">
        <v>1400</v>
      </c>
      <c r="G132" s="177"/>
      <c r="H132" s="193">
        <f>G132+F132</f>
        <v>1400</v>
      </c>
      <c r="I132" s="235"/>
      <c r="J132" s="194">
        <f>H132+I132</f>
        <v>1400</v>
      </c>
    </row>
    <row r="133" spans="1:8" ht="12.75">
      <c r="A133" s="172">
        <v>900</v>
      </c>
      <c r="B133" s="172"/>
      <c r="C133" s="172"/>
      <c r="D133" s="157" t="s">
        <v>111</v>
      </c>
      <c r="E133" s="192" t="e">
        <f>SUM(E134+#REF!+#REF!+E138+E140+E144+E146)</f>
        <v>#REF!</v>
      </c>
      <c r="F133" s="192">
        <v>1191021</v>
      </c>
      <c r="G133" s="192">
        <f>SUM(G134)</f>
        <v>53650</v>
      </c>
      <c r="H133" s="192">
        <v>1244671</v>
      </c>
    </row>
    <row r="134" spans="1:8" ht="12.75">
      <c r="A134" s="166"/>
      <c r="B134" s="210">
        <v>90017</v>
      </c>
      <c r="C134" s="166"/>
      <c r="D134" s="167" t="s">
        <v>225</v>
      </c>
      <c r="E134" s="193">
        <f>SUM(E135:E135)</f>
        <v>529220</v>
      </c>
      <c r="F134" s="193">
        <f>SUM(F135:F135+F136)</f>
        <v>571076</v>
      </c>
      <c r="G134" s="249">
        <f>SUM(G135:G135+G136)</f>
        <v>53650</v>
      </c>
      <c r="H134" s="193">
        <f>SUM(H135:H135+H136)</f>
        <v>624726</v>
      </c>
    </row>
    <row r="135" spans="1:8" ht="24" hidden="1">
      <c r="A135" s="166"/>
      <c r="B135" s="166"/>
      <c r="C135" s="166">
        <v>2650</v>
      </c>
      <c r="D135" s="163" t="s">
        <v>226</v>
      </c>
      <c r="E135" s="195">
        <v>529220</v>
      </c>
      <c r="F135" s="195">
        <v>571076</v>
      </c>
      <c r="G135" s="177"/>
      <c r="H135" s="194">
        <f>F135+G135</f>
        <v>571076</v>
      </c>
    </row>
    <row r="136" spans="1:8" ht="36.75" customHeight="1">
      <c r="A136" s="166"/>
      <c r="B136" s="166"/>
      <c r="C136" s="166" t="s">
        <v>313</v>
      </c>
      <c r="D136" s="163" t="s">
        <v>314</v>
      </c>
      <c r="E136" s="195"/>
      <c r="F136" s="195">
        <v>0</v>
      </c>
      <c r="G136" s="180">
        <v>53650</v>
      </c>
      <c r="H136" s="211">
        <f>F136+G136</f>
        <v>53650</v>
      </c>
    </row>
    <row r="137" spans="1:8" ht="12.75">
      <c r="A137" s="172">
        <v>926</v>
      </c>
      <c r="B137" s="172"/>
      <c r="C137" s="172"/>
      <c r="D137" s="157" t="s">
        <v>116</v>
      </c>
      <c r="E137" s="178"/>
      <c r="F137" s="192">
        <v>3693842</v>
      </c>
      <c r="G137" s="250">
        <v>4000</v>
      </c>
      <c r="H137" s="192">
        <f>F137+G137</f>
        <v>3697842</v>
      </c>
    </row>
    <row r="138" spans="1:8" ht="12.75">
      <c r="A138" s="172"/>
      <c r="B138" s="166" t="s">
        <v>232</v>
      </c>
      <c r="C138" s="166"/>
      <c r="D138" s="163" t="s">
        <v>117</v>
      </c>
      <c r="E138" s="178"/>
      <c r="F138" s="193">
        <v>3648144</v>
      </c>
      <c r="G138" s="249">
        <f>SUM(G139)</f>
        <v>4000</v>
      </c>
      <c r="H138" s="193">
        <f>G138+F138</f>
        <v>3652144</v>
      </c>
    </row>
    <row r="139" spans="1:8" ht="12.75">
      <c r="A139" s="172"/>
      <c r="B139" s="166"/>
      <c r="C139" s="166" t="s">
        <v>178</v>
      </c>
      <c r="D139" s="163" t="s">
        <v>121</v>
      </c>
      <c r="E139" s="178"/>
      <c r="F139" s="193">
        <v>3648144</v>
      </c>
      <c r="G139" s="177">
        <v>4000</v>
      </c>
      <c r="H139" s="202">
        <f>F139+G139</f>
        <v>3652144</v>
      </c>
    </row>
    <row r="140" spans="1:8" ht="12.75">
      <c r="A140" s="178"/>
      <c r="B140" s="178"/>
      <c r="C140" s="178"/>
      <c r="D140" s="246" t="s">
        <v>304</v>
      </c>
      <c r="E140" s="178"/>
      <c r="F140" s="174">
        <v>16658450</v>
      </c>
      <c r="G140" s="197">
        <f>SUM(G65+G73+G93+G109+G133+G137)</f>
        <v>67664</v>
      </c>
      <c r="H140" s="174">
        <f>F140+G140</f>
        <v>16726114</v>
      </c>
    </row>
    <row r="141" spans="1:8" ht="12.75">
      <c r="A141" s="225"/>
      <c r="B141" s="225"/>
      <c r="C141" s="225"/>
      <c r="D141" s="252"/>
      <c r="E141" s="225"/>
      <c r="F141" s="49"/>
      <c r="G141" s="253"/>
      <c r="H141" s="49"/>
    </row>
    <row r="142" ht="12.75">
      <c r="G142" s="146"/>
    </row>
    <row r="143" spans="6:7" ht="15.75">
      <c r="F143" s="86" t="s">
        <v>282</v>
      </c>
      <c r="G143" s="86"/>
    </row>
    <row r="144" spans="6:7" ht="15.75">
      <c r="F144" s="86"/>
      <c r="G144" s="86"/>
    </row>
    <row r="145" spans="6:7" ht="15.75">
      <c r="F145" s="86" t="s">
        <v>283</v>
      </c>
      <c r="G145" s="8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36"/>
  <sheetViews>
    <sheetView workbookViewId="0" topLeftCell="A6">
      <selection activeCell="C27" sqref="C27"/>
    </sheetView>
  </sheetViews>
  <sheetFormatPr defaultColWidth="9.00390625" defaultRowHeight="12.75"/>
  <cols>
    <col min="1" max="1" width="5.875" style="0" customWidth="1"/>
    <col min="2" max="2" width="6.75390625" style="0" customWidth="1"/>
    <col min="3" max="3" width="7.25390625" style="0" customWidth="1"/>
    <col min="4" max="4" width="35.875" style="0" customWidth="1"/>
    <col min="5" max="5" width="24.25390625" style="0" hidden="1" customWidth="1"/>
    <col min="6" max="6" width="17.375" style="0" hidden="1" customWidth="1"/>
    <col min="7" max="7" width="0.2421875" style="0" hidden="1" customWidth="1"/>
    <col min="8" max="9" width="9.125" style="0" hidden="1" customWidth="1"/>
    <col min="10" max="10" width="10.625" style="0" customWidth="1"/>
    <col min="11" max="11" width="9.625" style="0" customWidth="1"/>
    <col min="12" max="12" width="10.125" style="0" bestFit="1" customWidth="1"/>
    <col min="13" max="13" width="4.875" style="0" customWidth="1"/>
    <col min="14" max="14" width="5.75390625" style="0" customWidth="1"/>
    <col min="15" max="15" width="5.375" style="0" customWidth="1"/>
    <col min="16" max="16" width="32.875" style="0" customWidth="1"/>
    <col min="17" max="17" width="9.125" style="0" hidden="1" customWidth="1"/>
    <col min="18" max="18" width="0.12890625" style="0" customWidth="1"/>
    <col min="19" max="20" width="9.125" style="0" hidden="1" customWidth="1"/>
    <col min="21" max="21" width="0.12890625" style="0" customWidth="1"/>
    <col min="22" max="22" width="10.25390625" style="0" customWidth="1"/>
    <col min="23" max="23" width="9.875" style="0" customWidth="1"/>
    <col min="24" max="24" width="10.375" style="0" customWidth="1"/>
  </cols>
  <sheetData>
    <row r="1" spans="4:11" ht="21.75" customHeight="1">
      <c r="D1" s="647" t="s">
        <v>252</v>
      </c>
      <c r="E1" s="648"/>
      <c r="F1" s="648"/>
      <c r="G1" s="645"/>
      <c r="H1" s="645"/>
      <c r="I1" s="645"/>
      <c r="J1" s="645"/>
      <c r="K1" s="645"/>
    </row>
    <row r="2" spans="4:12" ht="16.5" customHeight="1">
      <c r="D2" s="647" t="s">
        <v>345</v>
      </c>
      <c r="E2" s="648"/>
      <c r="F2" s="648"/>
      <c r="G2" s="645"/>
      <c r="H2" s="645"/>
      <c r="I2" s="645"/>
      <c r="J2" s="645"/>
      <c r="K2" s="645"/>
      <c r="L2" s="645"/>
    </row>
    <row r="3" spans="4:12" ht="18" customHeight="1">
      <c r="D3" s="647" t="s">
        <v>250</v>
      </c>
      <c r="E3" s="648"/>
      <c r="F3" s="648"/>
      <c r="G3" s="645"/>
      <c r="H3" s="645"/>
      <c r="I3" s="645"/>
      <c r="J3" s="645"/>
      <c r="K3" s="645"/>
      <c r="L3" s="645"/>
    </row>
    <row r="4" spans="4:12" ht="15.75">
      <c r="D4" s="647" t="s">
        <v>339</v>
      </c>
      <c r="E4" s="648"/>
      <c r="F4" s="648"/>
      <c r="G4" s="645"/>
      <c r="H4" s="645"/>
      <c r="I4" s="645"/>
      <c r="J4" s="645"/>
      <c r="K4" s="645"/>
      <c r="L4" s="645"/>
    </row>
    <row r="5" spans="5:6" ht="12.75">
      <c r="E5" s="1"/>
      <c r="F5" s="1"/>
    </row>
    <row r="6" spans="5:6" ht="21" customHeight="1">
      <c r="E6" s="1"/>
      <c r="F6" s="1"/>
    </row>
    <row r="7" spans="1:6" ht="15.75">
      <c r="A7" s="7"/>
      <c r="B7" s="7"/>
      <c r="C7" s="8"/>
      <c r="D7" s="9" t="s">
        <v>347</v>
      </c>
      <c r="E7" s="7"/>
      <c r="F7" s="7"/>
    </row>
    <row r="8" spans="1:6" ht="15.75">
      <c r="A8" s="7"/>
      <c r="B8" s="7"/>
      <c r="C8" s="8"/>
      <c r="D8" s="9"/>
      <c r="E8" s="7"/>
      <c r="F8" s="7"/>
    </row>
    <row r="9" spans="1:6" ht="15.75">
      <c r="A9" s="6"/>
      <c r="B9" s="7"/>
      <c r="C9" s="8"/>
      <c r="D9" s="7"/>
      <c r="E9" s="7"/>
      <c r="F9" s="7"/>
    </row>
    <row r="10" spans="1:12" ht="32.25" customHeight="1">
      <c r="A10" s="147" t="s">
        <v>1</v>
      </c>
      <c r="B10" s="148" t="s">
        <v>2</v>
      </c>
      <c r="C10" s="149" t="s">
        <v>3</v>
      </c>
      <c r="D10" s="147" t="s">
        <v>4</v>
      </c>
      <c r="E10" s="150" t="s">
        <v>5</v>
      </c>
      <c r="F10" s="150" t="s">
        <v>318</v>
      </c>
      <c r="G10" s="151" t="s">
        <v>317</v>
      </c>
      <c r="H10" s="152" t="s">
        <v>269</v>
      </c>
      <c r="I10" s="153" t="s">
        <v>298</v>
      </c>
      <c r="J10" s="153" t="s">
        <v>274</v>
      </c>
      <c r="K10" s="153" t="s">
        <v>327</v>
      </c>
      <c r="L10" s="254" t="s">
        <v>274</v>
      </c>
    </row>
    <row r="11" spans="1:12" ht="12.75">
      <c r="A11" s="155">
        <v>600</v>
      </c>
      <c r="B11" s="155"/>
      <c r="C11" s="172"/>
      <c r="D11" s="173" t="s">
        <v>19</v>
      </c>
      <c r="E11" s="158" t="e">
        <f aca="true" t="shared" si="0" ref="E11:L11">SUM(E12)</f>
        <v>#REF!</v>
      </c>
      <c r="F11" s="158">
        <f t="shared" si="0"/>
        <v>1113824</v>
      </c>
      <c r="G11" s="174">
        <f t="shared" si="0"/>
        <v>1220</v>
      </c>
      <c r="H11" s="175">
        <f t="shared" si="0"/>
        <v>1115044</v>
      </c>
      <c r="I11" s="175">
        <f t="shared" si="0"/>
        <v>0</v>
      </c>
      <c r="J11" s="175">
        <f t="shared" si="0"/>
        <v>1115044</v>
      </c>
      <c r="K11" s="175">
        <f t="shared" si="0"/>
        <v>42000</v>
      </c>
      <c r="L11" s="175">
        <f t="shared" si="0"/>
        <v>1157044</v>
      </c>
    </row>
    <row r="12" spans="1:12" ht="14.25" customHeight="1">
      <c r="A12" s="160"/>
      <c r="B12" s="160">
        <v>60016</v>
      </c>
      <c r="C12" s="166"/>
      <c r="D12" s="167" t="s">
        <v>20</v>
      </c>
      <c r="E12" s="164" t="e">
        <f>SUM(#REF!)</f>
        <v>#REF!</v>
      </c>
      <c r="F12" s="164">
        <f>SUM(F13:F16)</f>
        <v>1113824</v>
      </c>
      <c r="G12" s="164">
        <f>SUM(G13:G16)</f>
        <v>1220</v>
      </c>
      <c r="H12" s="176">
        <f>SUM(H13:H16)</f>
        <v>1115044</v>
      </c>
      <c r="I12" s="176">
        <f>SUM(I13:I18)</f>
        <v>0</v>
      </c>
      <c r="J12" s="176">
        <f>SUM(J13:J18)</f>
        <v>1115044</v>
      </c>
      <c r="K12" s="176">
        <f>SUM(K13:K18)</f>
        <v>42000</v>
      </c>
      <c r="L12" s="176">
        <f>SUM(L13:L18)</f>
        <v>1157044</v>
      </c>
    </row>
    <row r="13" spans="1:12" ht="12.75" hidden="1">
      <c r="A13" s="160"/>
      <c r="B13" s="160"/>
      <c r="C13" s="166" t="s">
        <v>26</v>
      </c>
      <c r="D13" s="167" t="s">
        <v>27</v>
      </c>
      <c r="E13" s="164"/>
      <c r="F13" s="164"/>
      <c r="G13" s="159">
        <v>400</v>
      </c>
      <c r="H13" s="177">
        <f>SUM(F13:G13)</f>
        <v>400</v>
      </c>
      <c r="I13" s="178"/>
      <c r="J13" s="177">
        <f>H13+I13</f>
        <v>400</v>
      </c>
      <c r="K13" s="177"/>
      <c r="L13" s="177">
        <f>J13+K13</f>
        <v>400</v>
      </c>
    </row>
    <row r="14" spans="1:12" ht="12.75" hidden="1">
      <c r="A14" s="160"/>
      <c r="B14" s="160"/>
      <c r="C14" s="166" t="s">
        <v>95</v>
      </c>
      <c r="D14" s="167" t="s">
        <v>27</v>
      </c>
      <c r="E14" s="164"/>
      <c r="F14" s="164"/>
      <c r="G14" s="159">
        <v>820</v>
      </c>
      <c r="H14" s="177">
        <f>SUM(F14:G14)</f>
        <v>820</v>
      </c>
      <c r="I14" s="178"/>
      <c r="J14" s="177">
        <f>H14+I14</f>
        <v>820</v>
      </c>
      <c r="K14" s="177"/>
      <c r="L14" s="177">
        <f>J14+K14</f>
        <v>820</v>
      </c>
    </row>
    <row r="15" spans="1:12" ht="49.5" customHeight="1">
      <c r="A15" s="160"/>
      <c r="B15" s="160"/>
      <c r="C15" s="166" t="s">
        <v>336</v>
      </c>
      <c r="D15" s="167" t="s">
        <v>349</v>
      </c>
      <c r="E15" s="164"/>
      <c r="F15" s="164"/>
      <c r="G15" s="159"/>
      <c r="H15" s="177"/>
      <c r="I15" s="178"/>
      <c r="J15" s="177">
        <v>0</v>
      </c>
      <c r="K15" s="177">
        <v>42000</v>
      </c>
      <c r="L15" s="177">
        <v>42000</v>
      </c>
    </row>
    <row r="16" spans="1:12" ht="18" customHeight="1" hidden="1">
      <c r="A16" s="160"/>
      <c r="B16" s="160"/>
      <c r="C16" s="166" t="s">
        <v>10</v>
      </c>
      <c r="D16" s="167" t="s">
        <v>21</v>
      </c>
      <c r="E16" s="164">
        <v>0</v>
      </c>
      <c r="F16" s="164">
        <v>1113824</v>
      </c>
      <c r="G16" s="168">
        <v>0</v>
      </c>
      <c r="H16" s="180">
        <f>SUM(F16:G16)</f>
        <v>1113824</v>
      </c>
      <c r="I16" s="178">
        <v>-1113824</v>
      </c>
      <c r="J16" s="177">
        <f>H16+I16</f>
        <v>0</v>
      </c>
      <c r="K16" s="177"/>
      <c r="L16" s="177">
        <f>J16+K16</f>
        <v>0</v>
      </c>
    </row>
    <row r="17" spans="1:12" ht="39.75" customHeight="1" hidden="1">
      <c r="A17" s="160"/>
      <c r="B17" s="160"/>
      <c r="C17" s="166" t="s">
        <v>302</v>
      </c>
      <c r="D17" s="167" t="s">
        <v>303</v>
      </c>
      <c r="E17" s="164"/>
      <c r="F17" s="164"/>
      <c r="G17" s="168"/>
      <c r="H17" s="180"/>
      <c r="I17" s="178">
        <v>982786</v>
      </c>
      <c r="J17" s="177">
        <f>H17+I17</f>
        <v>982786</v>
      </c>
      <c r="K17" s="177"/>
      <c r="L17" s="177">
        <f>J17+K17</f>
        <v>982786</v>
      </c>
    </row>
    <row r="18" spans="1:12" ht="84" hidden="1">
      <c r="A18" s="160"/>
      <c r="B18" s="160"/>
      <c r="C18" s="166" t="s">
        <v>319</v>
      </c>
      <c r="D18" s="167" t="s">
        <v>320</v>
      </c>
      <c r="E18" s="164"/>
      <c r="F18" s="164"/>
      <c r="G18" s="168"/>
      <c r="H18" s="180"/>
      <c r="I18" s="178">
        <v>131038</v>
      </c>
      <c r="J18" s="177">
        <f>H18+I18</f>
        <v>131038</v>
      </c>
      <c r="K18" s="177"/>
      <c r="L18" s="177">
        <f>J18+K18</f>
        <v>131038</v>
      </c>
    </row>
    <row r="19" spans="1:12" ht="12.75">
      <c r="A19" s="155">
        <v>854</v>
      </c>
      <c r="B19" s="155"/>
      <c r="C19" s="172"/>
      <c r="D19" s="173" t="s">
        <v>110</v>
      </c>
      <c r="E19" s="158">
        <f>SUM(E23)</f>
        <v>13000</v>
      </c>
      <c r="F19" s="158">
        <f>SUM(F23)</f>
        <v>7000</v>
      </c>
      <c r="G19" s="158">
        <f>SUM(G22)</f>
        <v>147439</v>
      </c>
      <c r="H19" s="158">
        <f>SUM(H22)</f>
        <v>154439</v>
      </c>
      <c r="I19" s="158">
        <f>SUM(I22)</f>
        <v>0</v>
      </c>
      <c r="J19" s="158">
        <f>SUM(J22)</f>
        <v>154439</v>
      </c>
      <c r="K19" s="158">
        <f>SUM(K20+K22)</f>
        <v>20658</v>
      </c>
      <c r="L19" s="158">
        <f>SUM(L20+L22)</f>
        <v>175097</v>
      </c>
    </row>
    <row r="20" spans="1:12" ht="12.75">
      <c r="A20" s="155"/>
      <c r="B20" s="260">
        <v>85415</v>
      </c>
      <c r="C20" s="261"/>
      <c r="D20" s="262" t="s">
        <v>334</v>
      </c>
      <c r="E20" s="263"/>
      <c r="F20" s="263"/>
      <c r="G20" s="263"/>
      <c r="H20" s="263"/>
      <c r="I20" s="263"/>
      <c r="J20" s="263"/>
      <c r="K20" s="263">
        <v>20658</v>
      </c>
      <c r="L20" s="263">
        <v>20658</v>
      </c>
    </row>
    <row r="21" spans="1:12" ht="36">
      <c r="A21" s="155"/>
      <c r="B21" s="260"/>
      <c r="C21" s="261" t="s">
        <v>100</v>
      </c>
      <c r="D21" s="167" t="s">
        <v>109</v>
      </c>
      <c r="E21" s="263"/>
      <c r="F21" s="263"/>
      <c r="G21" s="263"/>
      <c r="H21" s="263"/>
      <c r="I21" s="263"/>
      <c r="J21" s="263"/>
      <c r="K21" s="263">
        <v>20658</v>
      </c>
      <c r="L21" s="263">
        <v>20658</v>
      </c>
    </row>
    <row r="22" spans="1:12" ht="12.75" hidden="1">
      <c r="A22" s="160"/>
      <c r="B22" s="160">
        <v>85495</v>
      </c>
      <c r="C22" s="166"/>
      <c r="D22" s="167" t="s">
        <v>16</v>
      </c>
      <c r="E22" s="164">
        <f>SUM(E23)</f>
        <v>13000</v>
      </c>
      <c r="F22" s="164">
        <f>SUM(F23)</f>
        <v>7000</v>
      </c>
      <c r="G22" s="177">
        <v>147439</v>
      </c>
      <c r="H22" s="177">
        <f>SUM(H23:H24)</f>
        <v>154439</v>
      </c>
      <c r="I22" s="177">
        <f>SUM(I23:I24)</f>
        <v>0</v>
      </c>
      <c r="J22" s="177">
        <f>SUM(J23:J24)</f>
        <v>154439</v>
      </c>
      <c r="K22" s="177">
        <f>SUM(K23:K24)</f>
        <v>0</v>
      </c>
      <c r="L22" s="177">
        <f>SUM(L23:L24)</f>
        <v>154439</v>
      </c>
    </row>
    <row r="23" spans="1:12" ht="12.75" hidden="1">
      <c r="A23" s="160"/>
      <c r="B23" s="160"/>
      <c r="C23" s="166" t="s">
        <v>41</v>
      </c>
      <c r="D23" s="167" t="s">
        <v>42</v>
      </c>
      <c r="E23" s="164">
        <v>13000</v>
      </c>
      <c r="F23" s="164">
        <v>7000</v>
      </c>
      <c r="G23" s="159">
        <v>139500</v>
      </c>
      <c r="H23" s="177">
        <f>SUM(F23:G23)</f>
        <v>146500</v>
      </c>
      <c r="I23" s="178"/>
      <c r="J23" s="177">
        <f>H23+I23</f>
        <v>146500</v>
      </c>
      <c r="K23" s="177"/>
      <c r="L23" s="177">
        <f>J23+K23</f>
        <v>146500</v>
      </c>
    </row>
    <row r="24" spans="1:12" ht="12.75" hidden="1">
      <c r="A24" s="160"/>
      <c r="B24" s="160"/>
      <c r="C24" s="166" t="s">
        <v>95</v>
      </c>
      <c r="D24" s="167" t="s">
        <v>27</v>
      </c>
      <c r="E24" s="178"/>
      <c r="F24" s="178">
        <v>0</v>
      </c>
      <c r="G24" s="159">
        <v>7939</v>
      </c>
      <c r="H24" s="177">
        <f>SUM(E24:G24)</f>
        <v>7939</v>
      </c>
      <c r="I24" s="178"/>
      <c r="J24" s="177">
        <f>H24+I24</f>
        <v>7939</v>
      </c>
      <c r="K24" s="177"/>
      <c r="L24" s="177">
        <f>J24+K24</f>
        <v>7939</v>
      </c>
    </row>
    <row r="25" spans="1:13" ht="12.75">
      <c r="A25" s="178"/>
      <c r="B25" s="178"/>
      <c r="C25" s="178"/>
      <c r="D25" s="255" t="s">
        <v>338</v>
      </c>
      <c r="E25" s="178"/>
      <c r="F25" s="178"/>
      <c r="G25" s="178"/>
      <c r="H25" s="178"/>
      <c r="I25" s="178"/>
      <c r="J25" s="314">
        <v>14265964</v>
      </c>
      <c r="K25" s="314">
        <f>SUM(K11+K19)</f>
        <v>62658</v>
      </c>
      <c r="L25" s="314">
        <f>J25+K25</f>
        <v>14328622</v>
      </c>
      <c r="M25" s="146"/>
    </row>
    <row r="27" ht="34.5" customHeight="1"/>
    <row r="28" spans="10:11" ht="15.75">
      <c r="J28" s="86" t="s">
        <v>282</v>
      </c>
      <c r="K28" s="86"/>
    </row>
    <row r="29" spans="10:11" ht="15.75">
      <c r="J29" s="86"/>
      <c r="K29" s="86"/>
    </row>
    <row r="30" spans="10:11" ht="15.75">
      <c r="J30" s="86" t="s">
        <v>283</v>
      </c>
      <c r="K30" s="86"/>
    </row>
    <row r="31" spans="10:11" ht="15.75">
      <c r="J31" s="86"/>
      <c r="K31" s="86"/>
    </row>
    <row r="32" spans="10:11" ht="15.75">
      <c r="J32" s="86"/>
      <c r="K32" s="86"/>
    </row>
    <row r="33" spans="10:11" ht="15.75">
      <c r="J33" s="86"/>
      <c r="K33" s="86"/>
    </row>
    <row r="34" spans="10:11" ht="15.75">
      <c r="J34" s="86"/>
      <c r="K34" s="86"/>
    </row>
    <row r="35" spans="10:11" ht="15.75">
      <c r="J35" s="86"/>
      <c r="K35" s="86"/>
    </row>
    <row r="36" spans="10:11" ht="15.75">
      <c r="J36" s="86"/>
      <c r="K36" s="86"/>
    </row>
    <row r="37" spans="10:11" ht="15.75">
      <c r="J37" s="86"/>
      <c r="K37" s="86"/>
    </row>
    <row r="38" spans="10:11" ht="15.75">
      <c r="J38" s="86"/>
      <c r="K38" s="86"/>
    </row>
    <row r="39" spans="10:11" ht="15.75">
      <c r="J39" s="86"/>
      <c r="K39" s="86"/>
    </row>
    <row r="40" spans="10:11" ht="15.75">
      <c r="J40" s="86"/>
      <c r="K40" s="86"/>
    </row>
    <row r="41" spans="10:11" ht="15.75">
      <c r="J41" s="86"/>
      <c r="K41" s="86"/>
    </row>
    <row r="42" spans="10:11" ht="15.75">
      <c r="J42" s="86"/>
      <c r="K42" s="86"/>
    </row>
    <row r="43" spans="10:11" ht="15.75">
      <c r="J43" s="86"/>
      <c r="K43" s="86"/>
    </row>
    <row r="44" spans="10:11" ht="15.75">
      <c r="J44" s="86"/>
      <c r="K44" s="86"/>
    </row>
    <row r="45" spans="10:11" ht="15.75">
      <c r="J45" s="86"/>
      <c r="K45" s="86"/>
    </row>
    <row r="46" spans="10:11" ht="15.75">
      <c r="J46" s="86"/>
      <c r="K46" s="86"/>
    </row>
    <row r="47" spans="10:11" ht="15.75">
      <c r="J47" s="86"/>
      <c r="K47" s="86"/>
    </row>
    <row r="48" spans="10:11" ht="15.75">
      <c r="J48" s="86"/>
      <c r="K48" s="86"/>
    </row>
    <row r="49" spans="10:11" ht="15.75">
      <c r="J49" s="86"/>
      <c r="K49" s="86"/>
    </row>
    <row r="50" spans="4:11" ht="15.75">
      <c r="D50" s="647" t="s">
        <v>257</v>
      </c>
      <c r="E50" s="648"/>
      <c r="F50" s="648"/>
      <c r="G50" s="645"/>
      <c r="H50" s="645"/>
      <c r="I50" s="645"/>
      <c r="J50" s="645"/>
      <c r="K50" s="645"/>
    </row>
    <row r="51" spans="4:12" ht="15.75">
      <c r="D51" s="647" t="s">
        <v>345</v>
      </c>
      <c r="E51" s="648"/>
      <c r="F51" s="648"/>
      <c r="G51" s="645"/>
      <c r="H51" s="645"/>
      <c r="I51" s="645"/>
      <c r="J51" s="645"/>
      <c r="K51" s="645"/>
      <c r="L51" s="645"/>
    </row>
    <row r="52" spans="4:12" ht="15.75">
      <c r="D52" s="647" t="s">
        <v>250</v>
      </c>
      <c r="E52" s="648"/>
      <c r="F52" s="648"/>
      <c r="G52" s="645"/>
      <c r="H52" s="645"/>
      <c r="I52" s="645"/>
      <c r="J52" s="645"/>
      <c r="K52" s="645"/>
      <c r="L52" s="645"/>
    </row>
    <row r="53" spans="4:12" ht="15.75">
      <c r="D53" s="647" t="s">
        <v>339</v>
      </c>
      <c r="E53" s="648"/>
      <c r="F53" s="648"/>
      <c r="G53" s="645"/>
      <c r="H53" s="645"/>
      <c r="I53" s="645"/>
      <c r="J53" s="645"/>
      <c r="K53" s="645"/>
      <c r="L53" s="645"/>
    </row>
    <row r="56" spans="1:4" ht="15.75">
      <c r="A56" s="7"/>
      <c r="B56" s="7"/>
      <c r="C56" s="8"/>
      <c r="D56" s="9" t="s">
        <v>346</v>
      </c>
    </row>
    <row r="57" spans="1:4" ht="15.75">
      <c r="A57" s="7"/>
      <c r="B57" s="7"/>
      <c r="C57" s="8"/>
      <c r="D57" s="9"/>
    </row>
    <row r="58" spans="1:25" ht="24">
      <c r="A58" s="147" t="s">
        <v>1</v>
      </c>
      <c r="B58" s="241" t="s">
        <v>2</v>
      </c>
      <c r="C58" s="212" t="s">
        <v>3</v>
      </c>
      <c r="D58" s="186" t="s">
        <v>4</v>
      </c>
      <c r="E58" s="213" t="s">
        <v>5</v>
      </c>
      <c r="F58" s="213" t="s">
        <v>249</v>
      </c>
      <c r="G58" s="214" t="s">
        <v>273</v>
      </c>
      <c r="H58" s="214" t="s">
        <v>274</v>
      </c>
      <c r="I58" s="215" t="s">
        <v>305</v>
      </c>
      <c r="J58" s="310" t="s">
        <v>274</v>
      </c>
      <c r="K58" s="214" t="s">
        <v>327</v>
      </c>
      <c r="L58" s="215" t="s">
        <v>269</v>
      </c>
      <c r="M58" s="275"/>
      <c r="N58" s="276"/>
      <c r="O58" s="277"/>
      <c r="P58" s="278"/>
      <c r="Q58" s="279"/>
      <c r="R58" s="279"/>
      <c r="S58" s="280"/>
      <c r="T58" s="280"/>
      <c r="U58" s="281"/>
      <c r="V58" s="281"/>
      <c r="W58" s="83"/>
      <c r="X58" s="282"/>
      <c r="Y58" s="225"/>
    </row>
    <row r="59" spans="1:25" ht="12.75" hidden="1">
      <c r="A59" s="172" t="s">
        <v>6</v>
      </c>
      <c r="B59" s="242"/>
      <c r="C59" s="172"/>
      <c r="D59" s="157" t="s">
        <v>7</v>
      </c>
      <c r="E59" s="192" t="e">
        <f>SUM(E60+E65+#REF!)</f>
        <v>#REF!</v>
      </c>
      <c r="F59" s="192">
        <f>SUM(F60+F65)</f>
        <v>185720</v>
      </c>
      <c r="G59" s="192">
        <f>SUM(G60+G65)</f>
        <v>631000</v>
      </c>
      <c r="H59" s="192">
        <f>SUM(H65+H60)</f>
        <v>816720</v>
      </c>
      <c r="I59" s="192">
        <f>SUM(I65+I60)</f>
        <v>0</v>
      </c>
      <c r="J59" s="264">
        <f>SUM(J65+J60)</f>
        <v>816720</v>
      </c>
      <c r="K59" s="192">
        <f>SUM(K65+K60)</f>
        <v>0</v>
      </c>
      <c r="L59" s="192">
        <f>SUM(L65+L60)</f>
        <v>816720</v>
      </c>
      <c r="M59" s="223"/>
      <c r="N59" s="223"/>
      <c r="O59" s="223"/>
      <c r="P59" s="34"/>
      <c r="Q59" s="283"/>
      <c r="R59" s="283"/>
      <c r="S59" s="283"/>
      <c r="T59" s="283"/>
      <c r="U59" s="283"/>
      <c r="V59" s="283"/>
      <c r="W59" s="283"/>
      <c r="X59" s="283"/>
      <c r="Y59" s="225"/>
    </row>
    <row r="60" spans="1:25" ht="12.75" hidden="1">
      <c r="A60" s="166"/>
      <c r="B60" s="243" t="s">
        <v>8</v>
      </c>
      <c r="C60" s="166"/>
      <c r="D60" s="163" t="s">
        <v>120</v>
      </c>
      <c r="E60" s="193">
        <f aca="true" t="shared" si="1" ref="E60:L60">SUM(E61:E64)</f>
        <v>462011</v>
      </c>
      <c r="F60" s="193">
        <f t="shared" si="1"/>
        <v>172870</v>
      </c>
      <c r="G60" s="159">
        <f t="shared" si="1"/>
        <v>631000</v>
      </c>
      <c r="H60" s="194">
        <f t="shared" si="1"/>
        <v>803870</v>
      </c>
      <c r="I60" s="194">
        <f t="shared" si="1"/>
        <v>0</v>
      </c>
      <c r="J60" s="265">
        <f t="shared" si="1"/>
        <v>803870</v>
      </c>
      <c r="K60" s="194">
        <f t="shared" si="1"/>
        <v>0</v>
      </c>
      <c r="L60" s="194">
        <f t="shared" si="1"/>
        <v>803870</v>
      </c>
      <c r="M60" s="218"/>
      <c r="N60" s="218"/>
      <c r="O60" s="218"/>
      <c r="P60" s="224"/>
      <c r="Q60" s="226"/>
      <c r="R60" s="226"/>
      <c r="S60" s="83"/>
      <c r="T60" s="227"/>
      <c r="U60" s="227"/>
      <c r="V60" s="227"/>
      <c r="W60" s="227"/>
      <c r="X60" s="227"/>
      <c r="Y60" s="225"/>
    </row>
    <row r="61" spans="1:25" ht="12.75" hidden="1">
      <c r="A61" s="166"/>
      <c r="B61" s="243"/>
      <c r="C61" s="166">
        <v>6050</v>
      </c>
      <c r="D61" s="163" t="s">
        <v>121</v>
      </c>
      <c r="E61" s="193">
        <v>2975</v>
      </c>
      <c r="F61" s="193">
        <v>0</v>
      </c>
      <c r="G61" s="159">
        <v>631000</v>
      </c>
      <c r="H61" s="194">
        <f>SUM(F61+G61)</f>
        <v>631000</v>
      </c>
      <c r="I61" s="177">
        <v>-631000</v>
      </c>
      <c r="J61" s="265">
        <f>H61+I61</f>
        <v>0</v>
      </c>
      <c r="K61" s="159"/>
      <c r="L61" s="194">
        <f>J61+K61</f>
        <v>0</v>
      </c>
      <c r="M61" s="218"/>
      <c r="N61" s="218"/>
      <c r="O61" s="218"/>
      <c r="P61" s="224"/>
      <c r="Q61" s="226"/>
      <c r="R61" s="226"/>
      <c r="S61" s="83"/>
      <c r="T61" s="227"/>
      <c r="U61" s="84"/>
      <c r="V61" s="227"/>
      <c r="W61" s="83"/>
      <c r="X61" s="227"/>
      <c r="Y61" s="225"/>
    </row>
    <row r="62" spans="1:25" ht="48" hidden="1">
      <c r="A62" s="166"/>
      <c r="B62" s="243"/>
      <c r="C62" s="166" t="s">
        <v>122</v>
      </c>
      <c r="D62" s="167" t="s">
        <v>123</v>
      </c>
      <c r="E62" s="193"/>
      <c r="F62" s="193"/>
      <c r="G62" s="159"/>
      <c r="H62" s="194"/>
      <c r="I62" s="177">
        <v>631000</v>
      </c>
      <c r="J62" s="265">
        <f>H62+I62</f>
        <v>631000</v>
      </c>
      <c r="K62" s="159"/>
      <c r="L62" s="194">
        <f>J62+K62</f>
        <v>631000</v>
      </c>
      <c r="M62" s="218"/>
      <c r="N62" s="218"/>
      <c r="O62" s="218"/>
      <c r="P62" s="284"/>
      <c r="Q62" s="226"/>
      <c r="R62" s="226"/>
      <c r="S62" s="83"/>
      <c r="T62" s="227"/>
      <c r="U62" s="84"/>
      <c r="V62" s="227"/>
      <c r="W62" s="83"/>
      <c r="X62" s="227"/>
      <c r="Y62" s="225"/>
    </row>
    <row r="63" spans="1:25" ht="36" hidden="1">
      <c r="A63" s="166"/>
      <c r="B63" s="243"/>
      <c r="C63" s="166" t="s">
        <v>309</v>
      </c>
      <c r="D63" s="163" t="s">
        <v>310</v>
      </c>
      <c r="E63" s="193"/>
      <c r="F63" s="193"/>
      <c r="G63" s="159"/>
      <c r="H63" s="194"/>
      <c r="I63" s="177">
        <v>152675</v>
      </c>
      <c r="J63" s="265">
        <f>H63+I63</f>
        <v>152675</v>
      </c>
      <c r="K63" s="159"/>
      <c r="L63" s="194">
        <f>J63+K63</f>
        <v>152675</v>
      </c>
      <c r="M63" s="218"/>
      <c r="N63" s="218"/>
      <c r="O63" s="218"/>
      <c r="P63" s="224"/>
      <c r="Q63" s="226"/>
      <c r="R63" s="226"/>
      <c r="S63" s="83"/>
      <c r="T63" s="227"/>
      <c r="U63" s="84"/>
      <c r="V63" s="227"/>
      <c r="W63" s="83"/>
      <c r="X63" s="227"/>
      <c r="Y63" s="225"/>
    </row>
    <row r="64" spans="1:25" ht="48" hidden="1">
      <c r="A64" s="166"/>
      <c r="B64" s="243"/>
      <c r="C64" s="166" t="s">
        <v>122</v>
      </c>
      <c r="D64" s="167" t="s">
        <v>123</v>
      </c>
      <c r="E64" s="195">
        <v>459036</v>
      </c>
      <c r="F64" s="195">
        <v>172870</v>
      </c>
      <c r="G64" s="159"/>
      <c r="H64" s="195">
        <v>172870</v>
      </c>
      <c r="I64" s="180">
        <v>-152675</v>
      </c>
      <c r="J64" s="311">
        <f>H64+I64</f>
        <v>20195</v>
      </c>
      <c r="K64" s="159"/>
      <c r="L64" s="194">
        <f>J64+K64</f>
        <v>20195</v>
      </c>
      <c r="M64" s="218"/>
      <c r="N64" s="218"/>
      <c r="O64" s="218"/>
      <c r="P64" s="284"/>
      <c r="Q64" s="285"/>
      <c r="R64" s="285"/>
      <c r="S64" s="83"/>
      <c r="T64" s="285"/>
      <c r="U64" s="286"/>
      <c r="V64" s="287"/>
      <c r="W64" s="83"/>
      <c r="X64" s="227"/>
      <c r="Y64" s="225"/>
    </row>
    <row r="65" spans="1:25" ht="12.75" hidden="1">
      <c r="A65" s="166"/>
      <c r="B65" s="243" t="s">
        <v>124</v>
      </c>
      <c r="C65" s="166"/>
      <c r="D65" s="163" t="s">
        <v>125</v>
      </c>
      <c r="E65" s="195">
        <v>11600</v>
      </c>
      <c r="F65" s="195">
        <f>SUM(F66)</f>
        <v>12850</v>
      </c>
      <c r="G65" s="159"/>
      <c r="H65" s="195">
        <f>SUM(H66)</f>
        <v>12850</v>
      </c>
      <c r="I65" s="195">
        <f>SUM(I66)</f>
        <v>0</v>
      </c>
      <c r="J65" s="266">
        <f>SUM(J66)</f>
        <v>12850</v>
      </c>
      <c r="K65" s="195">
        <f>SUM(K66)</f>
        <v>0</v>
      </c>
      <c r="L65" s="195">
        <f>SUM(L66)</f>
        <v>12850</v>
      </c>
      <c r="M65" s="218"/>
      <c r="N65" s="218"/>
      <c r="O65" s="218"/>
      <c r="P65" s="224"/>
      <c r="Q65" s="285"/>
      <c r="R65" s="285"/>
      <c r="S65" s="83"/>
      <c r="T65" s="285"/>
      <c r="U65" s="285"/>
      <c r="V65" s="285"/>
      <c r="W65" s="285"/>
      <c r="X65" s="285"/>
      <c r="Y65" s="225"/>
    </row>
    <row r="66" spans="1:25" ht="36" hidden="1">
      <c r="A66" s="166"/>
      <c r="B66" s="243"/>
      <c r="C66" s="166">
        <v>2850</v>
      </c>
      <c r="D66" s="163" t="s">
        <v>126</v>
      </c>
      <c r="E66" s="195">
        <v>11600</v>
      </c>
      <c r="F66" s="195">
        <v>12850</v>
      </c>
      <c r="G66" s="159"/>
      <c r="H66" s="195">
        <v>12850</v>
      </c>
      <c r="I66" s="159"/>
      <c r="J66" s="265">
        <f>H66+I66</f>
        <v>12850</v>
      </c>
      <c r="K66" s="159"/>
      <c r="L66" s="194">
        <f>J66+K66</f>
        <v>12850</v>
      </c>
      <c r="M66" s="218"/>
      <c r="N66" s="218"/>
      <c r="O66" s="218"/>
      <c r="P66" s="224"/>
      <c r="Q66" s="285"/>
      <c r="R66" s="285"/>
      <c r="S66" s="83"/>
      <c r="T66" s="285"/>
      <c r="U66" s="83"/>
      <c r="V66" s="227"/>
      <c r="W66" s="83"/>
      <c r="X66" s="227"/>
      <c r="Y66" s="225"/>
    </row>
    <row r="67" spans="1:25" ht="12.75">
      <c r="A67" s="172">
        <v>600</v>
      </c>
      <c r="B67" s="242"/>
      <c r="C67" s="172"/>
      <c r="D67" s="157" t="s">
        <v>19</v>
      </c>
      <c r="E67" s="192">
        <f>SUM(E72+E70)</f>
        <v>554414</v>
      </c>
      <c r="F67" s="192">
        <f>SUM(F72+F70)</f>
        <v>2108118</v>
      </c>
      <c r="G67" s="196">
        <f>SUM(G72)</f>
        <v>11220</v>
      </c>
      <c r="H67" s="197">
        <f>SUM(H70+H72)</f>
        <v>2119338</v>
      </c>
      <c r="I67" s="197">
        <f>SUM(I70+I72)</f>
        <v>0</v>
      </c>
      <c r="J67" s="267">
        <f>SUM(J70+J72)</f>
        <v>2119338</v>
      </c>
      <c r="K67" s="197">
        <f>SUM(K68+K70+K72)</f>
        <v>55854</v>
      </c>
      <c r="L67" s="197">
        <f>SUM(L68+L70+L72)</f>
        <v>2175192</v>
      </c>
      <c r="M67" s="223"/>
      <c r="N67" s="223"/>
      <c r="O67" s="223"/>
      <c r="P67" s="34"/>
      <c r="Q67" s="283"/>
      <c r="R67" s="283"/>
      <c r="S67" s="288"/>
      <c r="T67" s="253"/>
      <c r="U67" s="253"/>
      <c r="V67" s="253"/>
      <c r="W67" s="253"/>
      <c r="X67" s="253"/>
      <c r="Y67" s="225"/>
    </row>
    <row r="68" spans="1:25" ht="12.75">
      <c r="A68" s="172"/>
      <c r="B68" s="243" t="s">
        <v>329</v>
      </c>
      <c r="C68" s="166"/>
      <c r="D68" s="163" t="s">
        <v>330</v>
      </c>
      <c r="E68" s="193"/>
      <c r="F68" s="193"/>
      <c r="G68" s="190"/>
      <c r="H68" s="258"/>
      <c r="I68" s="258"/>
      <c r="J68" s="268">
        <v>0</v>
      </c>
      <c r="K68" s="258">
        <f>K69</f>
        <v>30000</v>
      </c>
      <c r="L68" s="258">
        <f>L69</f>
        <v>30000</v>
      </c>
      <c r="M68" s="223"/>
      <c r="N68" s="218"/>
      <c r="O68" s="218"/>
      <c r="P68" s="224"/>
      <c r="Q68" s="226"/>
      <c r="R68" s="226"/>
      <c r="S68" s="30"/>
      <c r="T68" s="289"/>
      <c r="U68" s="289"/>
      <c r="V68" s="289"/>
      <c r="W68" s="289"/>
      <c r="X68" s="289"/>
      <c r="Y68" s="225"/>
    </row>
    <row r="69" spans="1:25" ht="48">
      <c r="A69" s="172"/>
      <c r="B69" s="242"/>
      <c r="C69" s="166" t="s">
        <v>130</v>
      </c>
      <c r="D69" s="163" t="s">
        <v>131</v>
      </c>
      <c r="E69" s="193"/>
      <c r="F69" s="193"/>
      <c r="G69" s="190"/>
      <c r="H69" s="258"/>
      <c r="I69" s="258"/>
      <c r="J69" s="268">
        <v>0</v>
      </c>
      <c r="K69" s="258">
        <v>30000</v>
      </c>
      <c r="L69" s="258">
        <f>K69+J69</f>
        <v>30000</v>
      </c>
      <c r="M69" s="223"/>
      <c r="N69" s="223"/>
      <c r="O69" s="218"/>
      <c r="P69" s="224"/>
      <c r="Q69" s="226"/>
      <c r="R69" s="226"/>
      <c r="S69" s="30"/>
      <c r="T69" s="289"/>
      <c r="U69" s="289"/>
      <c r="V69" s="289"/>
      <c r="W69" s="289"/>
      <c r="X69" s="289"/>
      <c r="Y69" s="225"/>
    </row>
    <row r="70" spans="1:25" ht="12.75" hidden="1">
      <c r="A70" s="172"/>
      <c r="B70" s="243" t="s">
        <v>128</v>
      </c>
      <c r="C70" s="166"/>
      <c r="D70" s="163" t="s">
        <v>129</v>
      </c>
      <c r="E70" s="193">
        <f>SUM(E71)</f>
        <v>67219</v>
      </c>
      <c r="F70" s="193">
        <f>SUM(F71)</f>
        <v>53918</v>
      </c>
      <c r="G70" s="159">
        <v>0</v>
      </c>
      <c r="H70" s="194">
        <f>H71</f>
        <v>53918</v>
      </c>
      <c r="I70" s="194">
        <f>I71</f>
        <v>0</v>
      </c>
      <c r="J70" s="265">
        <f>J71</f>
        <v>53918</v>
      </c>
      <c r="K70" s="194">
        <f>K71</f>
        <v>0</v>
      </c>
      <c r="L70" s="194">
        <f>L71</f>
        <v>53918</v>
      </c>
      <c r="M70" s="223"/>
      <c r="N70" s="218"/>
      <c r="O70" s="218"/>
      <c r="P70" s="224"/>
      <c r="Q70" s="226"/>
      <c r="R70" s="226"/>
      <c r="S70" s="83"/>
      <c r="T70" s="227"/>
      <c r="U70" s="227"/>
      <c r="V70" s="227"/>
      <c r="W70" s="227"/>
      <c r="X70" s="227"/>
      <c r="Y70" s="225"/>
    </row>
    <row r="71" spans="1:25" ht="48" hidden="1">
      <c r="A71" s="172"/>
      <c r="B71" s="242"/>
      <c r="C71" s="166" t="s">
        <v>130</v>
      </c>
      <c r="D71" s="163" t="s">
        <v>131</v>
      </c>
      <c r="E71" s="193">
        <v>67219</v>
      </c>
      <c r="F71" s="193">
        <v>53918</v>
      </c>
      <c r="G71" s="159">
        <v>0</v>
      </c>
      <c r="H71" s="194">
        <f>SUM(F71+G71)</f>
        <v>53918</v>
      </c>
      <c r="I71" s="159"/>
      <c r="J71" s="265">
        <f aca="true" t="shared" si="2" ref="J71:J78">H71+I71</f>
        <v>53918</v>
      </c>
      <c r="K71" s="159"/>
      <c r="L71" s="194">
        <f aca="true" t="shared" si="3" ref="L71:L78">J71+K71</f>
        <v>53918</v>
      </c>
      <c r="M71" s="223"/>
      <c r="N71" s="223"/>
      <c r="O71" s="218"/>
      <c r="P71" s="224"/>
      <c r="Q71" s="226"/>
      <c r="R71" s="226"/>
      <c r="S71" s="83"/>
      <c r="T71" s="227"/>
      <c r="U71" s="83"/>
      <c r="V71" s="227"/>
      <c r="W71" s="83"/>
      <c r="X71" s="227"/>
      <c r="Y71" s="225"/>
    </row>
    <row r="72" spans="1:25" ht="12.75">
      <c r="A72" s="166"/>
      <c r="B72" s="243">
        <v>60016</v>
      </c>
      <c r="C72" s="166"/>
      <c r="D72" s="163" t="s">
        <v>20</v>
      </c>
      <c r="E72" s="193">
        <f>SUM(E73:E76)</f>
        <v>487195</v>
      </c>
      <c r="F72" s="193">
        <f>SUM(F73:F76)</f>
        <v>2054200</v>
      </c>
      <c r="G72" s="159">
        <f>SUM(G73:G76)</f>
        <v>11220</v>
      </c>
      <c r="H72" s="194">
        <f>SUM(H73:H76)</f>
        <v>2065420</v>
      </c>
      <c r="I72" s="194">
        <f>SUM(I73:I78)</f>
        <v>0</v>
      </c>
      <c r="J72" s="265">
        <f t="shared" si="2"/>
        <v>2065420</v>
      </c>
      <c r="K72" s="194">
        <f>SUM(K73:K78)</f>
        <v>25854</v>
      </c>
      <c r="L72" s="194">
        <f t="shared" si="3"/>
        <v>2091274</v>
      </c>
      <c r="M72" s="218"/>
      <c r="N72" s="218"/>
      <c r="O72" s="218"/>
      <c r="P72" s="224"/>
      <c r="Q72" s="226"/>
      <c r="R72" s="226"/>
      <c r="S72" s="83"/>
      <c r="T72" s="227"/>
      <c r="U72" s="227"/>
      <c r="V72" s="227"/>
      <c r="W72" s="227"/>
      <c r="X72" s="227"/>
      <c r="Y72" s="225"/>
    </row>
    <row r="73" spans="1:25" ht="12.75">
      <c r="A73" s="166"/>
      <c r="B73" s="243"/>
      <c r="C73" s="166">
        <v>4210</v>
      </c>
      <c r="D73" s="163" t="s">
        <v>132</v>
      </c>
      <c r="E73" s="193">
        <v>73100</v>
      </c>
      <c r="F73" s="193">
        <v>31372</v>
      </c>
      <c r="G73" s="159">
        <v>0</v>
      </c>
      <c r="H73" s="194">
        <f>SUM(F73+G73)</f>
        <v>31372</v>
      </c>
      <c r="I73" s="159"/>
      <c r="J73" s="265">
        <f t="shared" si="2"/>
        <v>31372</v>
      </c>
      <c r="K73" s="177">
        <v>20854</v>
      </c>
      <c r="L73" s="194">
        <f t="shared" si="3"/>
        <v>52226</v>
      </c>
      <c r="M73" s="218"/>
      <c r="N73" s="218"/>
      <c r="O73" s="218"/>
      <c r="P73" s="224"/>
      <c r="Q73" s="226"/>
      <c r="R73" s="226"/>
      <c r="S73" s="83"/>
      <c r="T73" s="227"/>
      <c r="U73" s="83"/>
      <c r="V73" s="227"/>
      <c r="W73" s="84"/>
      <c r="X73" s="227"/>
      <c r="Y73" s="225"/>
    </row>
    <row r="74" spans="1:25" ht="12.75">
      <c r="A74" s="166"/>
      <c r="B74" s="243"/>
      <c r="C74" s="166">
        <v>4270</v>
      </c>
      <c r="D74" s="163" t="s">
        <v>133</v>
      </c>
      <c r="E74" s="193">
        <v>30900</v>
      </c>
      <c r="F74" s="193">
        <v>31820</v>
      </c>
      <c r="G74" s="159">
        <v>0</v>
      </c>
      <c r="H74" s="194">
        <f>SUM(F74+G74)</f>
        <v>31820</v>
      </c>
      <c r="I74" s="159"/>
      <c r="J74" s="265">
        <f t="shared" si="2"/>
        <v>31820</v>
      </c>
      <c r="K74" s="159"/>
      <c r="L74" s="194">
        <f t="shared" si="3"/>
        <v>31820</v>
      </c>
      <c r="M74" s="218"/>
      <c r="N74" s="218"/>
      <c r="O74" s="218"/>
      <c r="P74" s="224"/>
      <c r="Q74" s="226"/>
      <c r="R74" s="226"/>
      <c r="S74" s="83"/>
      <c r="T74" s="227"/>
      <c r="U74" s="83"/>
      <c r="V74" s="227"/>
      <c r="W74" s="83"/>
      <c r="X74" s="227"/>
      <c r="Y74" s="225"/>
    </row>
    <row r="75" spans="1:25" ht="12.75">
      <c r="A75" s="166"/>
      <c r="B75" s="243"/>
      <c r="C75" s="166">
        <v>4300</v>
      </c>
      <c r="D75" s="163" t="s">
        <v>127</v>
      </c>
      <c r="E75" s="193">
        <v>30600</v>
      </c>
      <c r="F75" s="193">
        <v>21600</v>
      </c>
      <c r="G75" s="159">
        <v>1220</v>
      </c>
      <c r="H75" s="194">
        <f>SUM(F75+G75)</f>
        <v>22820</v>
      </c>
      <c r="I75" s="159"/>
      <c r="J75" s="265">
        <f t="shared" si="2"/>
        <v>22820</v>
      </c>
      <c r="K75" s="177">
        <v>5000</v>
      </c>
      <c r="L75" s="194">
        <f t="shared" si="3"/>
        <v>27820</v>
      </c>
      <c r="M75" s="218"/>
      <c r="N75" s="218"/>
      <c r="O75" s="218"/>
      <c r="P75" s="224"/>
      <c r="Q75" s="226"/>
      <c r="R75" s="226"/>
      <c r="S75" s="83"/>
      <c r="T75" s="227"/>
      <c r="U75" s="83"/>
      <c r="V75" s="227"/>
      <c r="W75" s="84"/>
      <c r="X75" s="227"/>
      <c r="Y75" s="225"/>
    </row>
    <row r="76" spans="1:25" ht="12.75" hidden="1">
      <c r="A76" s="166"/>
      <c r="B76" s="243"/>
      <c r="C76" s="166">
        <v>6050</v>
      </c>
      <c r="D76" s="163" t="s">
        <v>331</v>
      </c>
      <c r="E76" s="193">
        <v>352595</v>
      </c>
      <c r="F76" s="193">
        <v>1969408</v>
      </c>
      <c r="G76" s="159">
        <v>10000</v>
      </c>
      <c r="H76" s="194">
        <f>SUM(F76+G76)</f>
        <v>1979408</v>
      </c>
      <c r="I76" s="180">
        <v>-982786</v>
      </c>
      <c r="J76" s="312">
        <f t="shared" si="2"/>
        <v>996622</v>
      </c>
      <c r="K76" s="159"/>
      <c r="L76" s="194">
        <f t="shared" si="3"/>
        <v>996622</v>
      </c>
      <c r="M76" s="218"/>
      <c r="N76" s="218"/>
      <c r="O76" s="218"/>
      <c r="P76" s="224"/>
      <c r="Q76" s="226"/>
      <c r="R76" s="226"/>
      <c r="S76" s="83"/>
      <c r="T76" s="227"/>
      <c r="U76" s="286"/>
      <c r="V76" s="286"/>
      <c r="W76" s="83"/>
      <c r="X76" s="227"/>
      <c r="Y76" s="225"/>
    </row>
    <row r="77" spans="1:25" ht="60" hidden="1">
      <c r="A77" s="166"/>
      <c r="B77" s="243"/>
      <c r="C77" s="166" t="s">
        <v>306</v>
      </c>
      <c r="D77" s="167" t="s">
        <v>316</v>
      </c>
      <c r="E77" s="193"/>
      <c r="F77" s="193"/>
      <c r="G77" s="159"/>
      <c r="H77" s="194"/>
      <c r="I77" s="180">
        <v>982786</v>
      </c>
      <c r="J77" s="312">
        <f t="shared" si="2"/>
        <v>982786</v>
      </c>
      <c r="K77" s="159"/>
      <c r="L77" s="194">
        <f t="shared" si="3"/>
        <v>982786</v>
      </c>
      <c r="M77" s="218"/>
      <c r="N77" s="218"/>
      <c r="O77" s="218"/>
      <c r="P77" s="284"/>
      <c r="Q77" s="226"/>
      <c r="R77" s="226"/>
      <c r="S77" s="83"/>
      <c r="T77" s="227"/>
      <c r="U77" s="286"/>
      <c r="V77" s="286"/>
      <c r="W77" s="83"/>
      <c r="X77" s="227"/>
      <c r="Y77" s="225"/>
    </row>
    <row r="78" spans="1:25" ht="84" hidden="1">
      <c r="A78" s="166"/>
      <c r="B78" s="243"/>
      <c r="C78" s="166" t="s">
        <v>307</v>
      </c>
      <c r="D78" s="167" t="s">
        <v>308</v>
      </c>
      <c r="E78" s="193"/>
      <c r="F78" s="193"/>
      <c r="G78" s="159"/>
      <c r="H78" s="194"/>
      <c r="I78" s="180"/>
      <c r="J78" s="312">
        <f t="shared" si="2"/>
        <v>0</v>
      </c>
      <c r="K78" s="159"/>
      <c r="L78" s="194">
        <f t="shared" si="3"/>
        <v>0</v>
      </c>
      <c r="M78" s="218"/>
      <c r="N78" s="218"/>
      <c r="O78" s="218"/>
      <c r="P78" s="284"/>
      <c r="Q78" s="226"/>
      <c r="R78" s="226"/>
      <c r="S78" s="83"/>
      <c r="T78" s="227"/>
      <c r="U78" s="286"/>
      <c r="V78" s="286"/>
      <c r="W78" s="83"/>
      <c r="X78" s="227"/>
      <c r="Y78" s="225"/>
    </row>
    <row r="79" spans="1:25" ht="12.75" hidden="1">
      <c r="A79" s="172" t="s">
        <v>134</v>
      </c>
      <c r="B79" s="242"/>
      <c r="C79" s="172"/>
      <c r="D79" s="157" t="s">
        <v>135</v>
      </c>
      <c r="E79" s="192" t="e">
        <f>SUM(E80)</f>
        <v>#REF!</v>
      </c>
      <c r="F79" s="192">
        <f>SUM(F80)</f>
        <v>6000</v>
      </c>
      <c r="G79" s="159"/>
      <c r="H79" s="192">
        <f aca="true" t="shared" si="4" ref="H79:L80">SUM(H80)</f>
        <v>6000</v>
      </c>
      <c r="I79" s="192">
        <f t="shared" si="4"/>
        <v>0</v>
      </c>
      <c r="J79" s="264">
        <f t="shared" si="4"/>
        <v>6000</v>
      </c>
      <c r="K79" s="192">
        <f t="shared" si="4"/>
        <v>0</v>
      </c>
      <c r="L79" s="192">
        <f t="shared" si="4"/>
        <v>6000</v>
      </c>
      <c r="M79" s="223"/>
      <c r="N79" s="223"/>
      <c r="O79" s="223"/>
      <c r="P79" s="34"/>
      <c r="Q79" s="283"/>
      <c r="R79" s="283"/>
      <c r="S79" s="83"/>
      <c r="T79" s="283"/>
      <c r="U79" s="283"/>
      <c r="V79" s="283"/>
      <c r="W79" s="283"/>
      <c r="X79" s="283"/>
      <c r="Y79" s="225"/>
    </row>
    <row r="80" spans="1:25" ht="12.75" hidden="1">
      <c r="A80" s="166"/>
      <c r="B80" s="243" t="s">
        <v>136</v>
      </c>
      <c r="C80" s="166"/>
      <c r="D80" s="163" t="s">
        <v>16</v>
      </c>
      <c r="E80" s="193" t="e">
        <f>SUM(#REF!)</f>
        <v>#REF!</v>
      </c>
      <c r="F80" s="193">
        <f>SUM(F81)</f>
        <v>6000</v>
      </c>
      <c r="G80" s="159"/>
      <c r="H80" s="193">
        <f t="shared" si="4"/>
        <v>6000</v>
      </c>
      <c r="I80" s="193">
        <f t="shared" si="4"/>
        <v>0</v>
      </c>
      <c r="J80" s="269">
        <f t="shared" si="4"/>
        <v>6000</v>
      </c>
      <c r="K80" s="193">
        <f t="shared" si="4"/>
        <v>0</v>
      </c>
      <c r="L80" s="193">
        <f t="shared" si="4"/>
        <v>6000</v>
      </c>
      <c r="M80" s="218"/>
      <c r="N80" s="218"/>
      <c r="O80" s="218"/>
      <c r="P80" s="224"/>
      <c r="Q80" s="226"/>
      <c r="R80" s="226"/>
      <c r="S80" s="83"/>
      <c r="T80" s="226"/>
      <c r="U80" s="226"/>
      <c r="V80" s="226"/>
      <c r="W80" s="226"/>
      <c r="X80" s="226"/>
      <c r="Y80" s="225"/>
    </row>
    <row r="81" spans="1:25" ht="12.75" hidden="1">
      <c r="A81" s="166"/>
      <c r="B81" s="243"/>
      <c r="C81" s="166" t="s">
        <v>140</v>
      </c>
      <c r="D81" s="163" t="s">
        <v>127</v>
      </c>
      <c r="E81" s="195">
        <v>0</v>
      </c>
      <c r="F81" s="195">
        <v>6000</v>
      </c>
      <c r="G81" s="159"/>
      <c r="H81" s="195">
        <v>6000</v>
      </c>
      <c r="I81" s="159"/>
      <c r="J81" s="265">
        <f>H81+I81</f>
        <v>6000</v>
      </c>
      <c r="K81" s="159"/>
      <c r="L81" s="194">
        <f>J81+K81</f>
        <v>6000</v>
      </c>
      <c r="M81" s="218"/>
      <c r="N81" s="218"/>
      <c r="O81" s="218"/>
      <c r="P81" s="224"/>
      <c r="Q81" s="285"/>
      <c r="R81" s="285"/>
      <c r="S81" s="83"/>
      <c r="T81" s="285"/>
      <c r="U81" s="83"/>
      <c r="V81" s="227"/>
      <c r="W81" s="83"/>
      <c r="X81" s="227"/>
      <c r="Y81" s="225"/>
    </row>
    <row r="82" spans="1:25" ht="12.75" hidden="1">
      <c r="A82" s="172">
        <v>700</v>
      </c>
      <c r="B82" s="242"/>
      <c r="C82" s="172"/>
      <c r="D82" s="157" t="s">
        <v>22</v>
      </c>
      <c r="E82" s="192">
        <f>SUM(E83)</f>
        <v>11210</v>
      </c>
      <c r="F82" s="192">
        <f>SUM(F83)</f>
        <v>7570</v>
      </c>
      <c r="G82" s="159"/>
      <c r="H82" s="192">
        <f>SUM(H83)</f>
        <v>7570</v>
      </c>
      <c r="I82" s="192">
        <f>SUM(I83)</f>
        <v>0</v>
      </c>
      <c r="J82" s="264">
        <f>SUM(J83)</f>
        <v>7570</v>
      </c>
      <c r="K82" s="192">
        <f>SUM(K83)</f>
        <v>0</v>
      </c>
      <c r="L82" s="192">
        <f>SUM(L83)</f>
        <v>7570</v>
      </c>
      <c r="M82" s="223"/>
      <c r="N82" s="223"/>
      <c r="O82" s="223"/>
      <c r="P82" s="34"/>
      <c r="Q82" s="283"/>
      <c r="R82" s="283"/>
      <c r="S82" s="83"/>
      <c r="T82" s="283"/>
      <c r="U82" s="283"/>
      <c r="V82" s="283"/>
      <c r="W82" s="283"/>
      <c r="X82" s="283"/>
      <c r="Y82" s="225"/>
    </row>
    <row r="83" spans="1:25" ht="15" customHeight="1" hidden="1">
      <c r="A83" s="166"/>
      <c r="B83" s="243">
        <v>70004</v>
      </c>
      <c r="C83" s="166"/>
      <c r="D83" s="163" t="s">
        <v>141</v>
      </c>
      <c r="E83" s="193">
        <f>SUM(E84:E86)</f>
        <v>11210</v>
      </c>
      <c r="F83" s="193">
        <f>SUM(F84:F86)</f>
        <v>7570</v>
      </c>
      <c r="G83" s="159"/>
      <c r="H83" s="193">
        <f>SUM(H84:H86)</f>
        <v>7570</v>
      </c>
      <c r="I83" s="193">
        <f>SUM(I84:I86)</f>
        <v>0</v>
      </c>
      <c r="J83" s="269">
        <f>SUM(J84:J86)</f>
        <v>7570</v>
      </c>
      <c r="K83" s="193">
        <f>SUM(K84:K86)</f>
        <v>0</v>
      </c>
      <c r="L83" s="193">
        <f>SUM(L84:L86)</f>
        <v>7570</v>
      </c>
      <c r="M83" s="218"/>
      <c r="N83" s="218"/>
      <c r="O83" s="218"/>
      <c r="P83" s="224"/>
      <c r="Q83" s="226"/>
      <c r="R83" s="226"/>
      <c r="S83" s="83"/>
      <c r="T83" s="226"/>
      <c r="U83" s="226"/>
      <c r="V83" s="226"/>
      <c r="W83" s="226"/>
      <c r="X83" s="226"/>
      <c r="Y83" s="225"/>
    </row>
    <row r="84" spans="1:25" ht="12.75" hidden="1">
      <c r="A84" s="166"/>
      <c r="B84" s="243"/>
      <c r="C84" s="166">
        <v>4210</v>
      </c>
      <c r="D84" s="163" t="s">
        <v>132</v>
      </c>
      <c r="E84" s="193">
        <v>5000</v>
      </c>
      <c r="F84" s="193">
        <v>1000</v>
      </c>
      <c r="G84" s="159"/>
      <c r="H84" s="193">
        <v>1000</v>
      </c>
      <c r="I84" s="159"/>
      <c r="J84" s="265">
        <f>H84+I84</f>
        <v>1000</v>
      </c>
      <c r="K84" s="159"/>
      <c r="L84" s="194">
        <f>J84+K84</f>
        <v>1000</v>
      </c>
      <c r="M84" s="218"/>
      <c r="N84" s="218"/>
      <c r="O84" s="218"/>
      <c r="P84" s="224"/>
      <c r="Q84" s="226"/>
      <c r="R84" s="226"/>
      <c r="S84" s="83"/>
      <c r="T84" s="226"/>
      <c r="U84" s="83"/>
      <c r="V84" s="227"/>
      <c r="W84" s="83"/>
      <c r="X84" s="227"/>
      <c r="Y84" s="225"/>
    </row>
    <row r="85" spans="1:25" ht="12.75" hidden="1">
      <c r="A85" s="166"/>
      <c r="B85" s="243"/>
      <c r="C85" s="166">
        <v>4270</v>
      </c>
      <c r="D85" s="163" t="s">
        <v>133</v>
      </c>
      <c r="E85" s="193">
        <v>5360</v>
      </c>
      <c r="F85" s="193">
        <v>5700</v>
      </c>
      <c r="G85" s="159"/>
      <c r="H85" s="193">
        <v>5700</v>
      </c>
      <c r="I85" s="159"/>
      <c r="J85" s="265">
        <f>H85+I85</f>
        <v>5700</v>
      </c>
      <c r="K85" s="159"/>
      <c r="L85" s="194">
        <f>J85+K85</f>
        <v>5700</v>
      </c>
      <c r="M85" s="218"/>
      <c r="N85" s="218"/>
      <c r="O85" s="218"/>
      <c r="P85" s="224"/>
      <c r="Q85" s="226"/>
      <c r="R85" s="226"/>
      <c r="S85" s="83"/>
      <c r="T85" s="226"/>
      <c r="U85" s="83"/>
      <c r="V85" s="227"/>
      <c r="W85" s="83"/>
      <c r="X85" s="227"/>
      <c r="Y85" s="225"/>
    </row>
    <row r="86" spans="1:25" ht="12.75" hidden="1">
      <c r="A86" s="166"/>
      <c r="B86" s="243"/>
      <c r="C86" s="166">
        <v>4430</v>
      </c>
      <c r="D86" s="163" t="s">
        <v>144</v>
      </c>
      <c r="E86" s="193">
        <v>850</v>
      </c>
      <c r="F86" s="193">
        <v>870</v>
      </c>
      <c r="G86" s="159"/>
      <c r="H86" s="193">
        <v>870</v>
      </c>
      <c r="I86" s="159"/>
      <c r="J86" s="265">
        <f>H86+I86</f>
        <v>870</v>
      </c>
      <c r="K86" s="159"/>
      <c r="L86" s="194">
        <f>J86+K86</f>
        <v>870</v>
      </c>
      <c r="M86" s="218"/>
      <c r="N86" s="218"/>
      <c r="O86" s="218"/>
      <c r="P86" s="224"/>
      <c r="Q86" s="226"/>
      <c r="R86" s="226"/>
      <c r="S86" s="83"/>
      <c r="T86" s="226"/>
      <c r="U86" s="83"/>
      <c r="V86" s="227"/>
      <c r="W86" s="83"/>
      <c r="X86" s="227"/>
      <c r="Y86" s="225"/>
    </row>
    <row r="87" spans="1:25" ht="12.75" hidden="1">
      <c r="A87" s="172">
        <v>710</v>
      </c>
      <c r="B87" s="242"/>
      <c r="C87" s="172"/>
      <c r="D87" s="157" t="s">
        <v>145</v>
      </c>
      <c r="E87" s="192" t="e">
        <f>SUM(#REF!+E88+E90)</f>
        <v>#REF!</v>
      </c>
      <c r="F87" s="192">
        <f>SUM(F88+F90)</f>
        <v>31450</v>
      </c>
      <c r="G87" s="159"/>
      <c r="H87" s="192">
        <f>SUM(H88+H90)</f>
        <v>31450</v>
      </c>
      <c r="I87" s="192">
        <f>SUM(I88+I90)</f>
        <v>0</v>
      </c>
      <c r="J87" s="264">
        <f>SUM(J88+J90)</f>
        <v>31450</v>
      </c>
      <c r="K87" s="192">
        <f>SUM(K88+K90)</f>
        <v>0</v>
      </c>
      <c r="L87" s="192">
        <f>SUM(L88+L90)</f>
        <v>31450</v>
      </c>
      <c r="M87" s="223"/>
      <c r="N87" s="223"/>
      <c r="O87" s="223"/>
      <c r="P87" s="34"/>
      <c r="Q87" s="283"/>
      <c r="R87" s="283"/>
      <c r="S87" s="83"/>
      <c r="T87" s="283"/>
      <c r="U87" s="283"/>
      <c r="V87" s="283"/>
      <c r="W87" s="283"/>
      <c r="X87" s="283"/>
      <c r="Y87" s="225"/>
    </row>
    <row r="88" spans="1:25" ht="12.75" hidden="1">
      <c r="A88" s="166"/>
      <c r="B88" s="243">
        <v>71014</v>
      </c>
      <c r="C88" s="166"/>
      <c r="D88" s="163" t="s">
        <v>146</v>
      </c>
      <c r="E88" s="193">
        <f>SUM(E89)</f>
        <v>15300</v>
      </c>
      <c r="F88" s="193">
        <f>SUM(F89)</f>
        <v>15750</v>
      </c>
      <c r="G88" s="159"/>
      <c r="H88" s="193">
        <f>SUM(H89)</f>
        <v>15750</v>
      </c>
      <c r="I88" s="193">
        <f>SUM(I89)</f>
        <v>0</v>
      </c>
      <c r="J88" s="269">
        <f>SUM(J89)</f>
        <v>15750</v>
      </c>
      <c r="K88" s="193">
        <f>SUM(K89)</f>
        <v>0</v>
      </c>
      <c r="L88" s="193">
        <f>SUM(L89)</f>
        <v>15750</v>
      </c>
      <c r="M88" s="218"/>
      <c r="N88" s="218"/>
      <c r="O88" s="218"/>
      <c r="P88" s="224"/>
      <c r="Q88" s="226"/>
      <c r="R88" s="226"/>
      <c r="S88" s="83"/>
      <c r="T88" s="226"/>
      <c r="U88" s="226"/>
      <c r="V88" s="226"/>
      <c r="W88" s="226"/>
      <c r="X88" s="226"/>
      <c r="Y88" s="225"/>
    </row>
    <row r="89" spans="1:25" ht="12.75" hidden="1">
      <c r="A89" s="166"/>
      <c r="B89" s="243"/>
      <c r="C89" s="166">
        <v>4300</v>
      </c>
      <c r="D89" s="163" t="s">
        <v>127</v>
      </c>
      <c r="E89" s="193">
        <v>15300</v>
      </c>
      <c r="F89" s="193">
        <v>15750</v>
      </c>
      <c r="G89" s="159"/>
      <c r="H89" s="193">
        <v>15750</v>
      </c>
      <c r="I89" s="159"/>
      <c r="J89" s="265">
        <f>H89+I89</f>
        <v>15750</v>
      </c>
      <c r="K89" s="159"/>
      <c r="L89" s="194">
        <f>J89+K89</f>
        <v>15750</v>
      </c>
      <c r="M89" s="218"/>
      <c r="N89" s="218"/>
      <c r="O89" s="218"/>
      <c r="P89" s="224"/>
      <c r="Q89" s="226"/>
      <c r="R89" s="226"/>
      <c r="S89" s="83"/>
      <c r="T89" s="226"/>
      <c r="U89" s="83"/>
      <c r="V89" s="227"/>
      <c r="W89" s="83"/>
      <c r="X89" s="227"/>
      <c r="Y89" s="225"/>
    </row>
    <row r="90" spans="1:25" ht="12.75" hidden="1">
      <c r="A90" s="166"/>
      <c r="B90" s="243">
        <v>71095</v>
      </c>
      <c r="C90" s="166"/>
      <c r="D90" s="163" t="s">
        <v>16</v>
      </c>
      <c r="E90" s="193">
        <f>SUM(E91:E91)</f>
        <v>15300</v>
      </c>
      <c r="F90" s="193">
        <f>SUM(F91:F91)</f>
        <v>15700</v>
      </c>
      <c r="G90" s="159"/>
      <c r="H90" s="193">
        <f>SUM(H91:H91)</f>
        <v>15700</v>
      </c>
      <c r="I90" s="193">
        <f>SUM(I91:I91)</f>
        <v>0</v>
      </c>
      <c r="J90" s="269">
        <f>SUM(J91:J91)</f>
        <v>15700</v>
      </c>
      <c r="K90" s="193">
        <f>SUM(K91:K91)</f>
        <v>0</v>
      </c>
      <c r="L90" s="193">
        <f>SUM(L91:L91)</f>
        <v>15700</v>
      </c>
      <c r="M90" s="218"/>
      <c r="N90" s="218"/>
      <c r="O90" s="218"/>
      <c r="P90" s="224"/>
      <c r="Q90" s="226"/>
      <c r="R90" s="226"/>
      <c r="S90" s="83"/>
      <c r="T90" s="226"/>
      <c r="U90" s="226"/>
      <c r="V90" s="226"/>
      <c r="W90" s="226"/>
      <c r="X90" s="226"/>
      <c r="Y90" s="225"/>
    </row>
    <row r="91" spans="1:25" ht="12.75" hidden="1">
      <c r="A91" s="166"/>
      <c r="B91" s="243"/>
      <c r="C91" s="166">
        <v>4300</v>
      </c>
      <c r="D91" s="163" t="s">
        <v>127</v>
      </c>
      <c r="E91" s="193">
        <v>15300</v>
      </c>
      <c r="F91" s="193">
        <v>15700</v>
      </c>
      <c r="G91" s="159"/>
      <c r="H91" s="193">
        <v>15700</v>
      </c>
      <c r="I91" s="159"/>
      <c r="J91" s="265">
        <f>H91+I91</f>
        <v>15700</v>
      </c>
      <c r="K91" s="159"/>
      <c r="L91" s="194">
        <f>J91+K91</f>
        <v>15700</v>
      </c>
      <c r="M91" s="218"/>
      <c r="N91" s="218"/>
      <c r="O91" s="218"/>
      <c r="P91" s="224"/>
      <c r="Q91" s="226"/>
      <c r="R91" s="226"/>
      <c r="S91" s="83"/>
      <c r="T91" s="226"/>
      <c r="U91" s="83"/>
      <c r="V91" s="227"/>
      <c r="W91" s="83"/>
      <c r="X91" s="227"/>
      <c r="Y91" s="225"/>
    </row>
    <row r="92" spans="1:25" ht="12.75" hidden="1">
      <c r="A92" s="172">
        <v>750</v>
      </c>
      <c r="B92" s="242"/>
      <c r="C92" s="172"/>
      <c r="D92" s="157" t="s">
        <v>34</v>
      </c>
      <c r="E92" s="192">
        <f>SUM(E93+E102+E107)</f>
        <v>1476747</v>
      </c>
      <c r="F92" s="192">
        <f>SUM(F93+F102+F107)</f>
        <v>1267410</v>
      </c>
      <c r="G92" s="159"/>
      <c r="H92" s="192">
        <f>SUM(H93+H102+H107)</f>
        <v>1267410</v>
      </c>
      <c r="I92" s="192">
        <f>SUM(I93+I102+I107)</f>
        <v>0</v>
      </c>
      <c r="J92" s="264">
        <f>SUM(J93+J102+J107)</f>
        <v>1267410</v>
      </c>
      <c r="K92" s="192">
        <f>SUM(K93+K102+K107)</f>
        <v>0</v>
      </c>
      <c r="L92" s="192">
        <f>SUM(L93+L102+L107)</f>
        <v>1267410</v>
      </c>
      <c r="M92" s="223"/>
      <c r="N92" s="223"/>
      <c r="O92" s="223"/>
      <c r="P92" s="34"/>
      <c r="Q92" s="283"/>
      <c r="R92" s="283"/>
      <c r="S92" s="83"/>
      <c r="T92" s="283"/>
      <c r="U92" s="283"/>
      <c r="V92" s="283"/>
      <c r="W92" s="283"/>
      <c r="X92" s="283"/>
      <c r="Y92" s="225"/>
    </row>
    <row r="93" spans="1:25" ht="12.75" hidden="1">
      <c r="A93" s="166"/>
      <c r="B93" s="243">
        <v>75011</v>
      </c>
      <c r="C93" s="166"/>
      <c r="D93" s="163" t="s">
        <v>35</v>
      </c>
      <c r="E93" s="193">
        <f>SUM(E94:E101)</f>
        <v>25750</v>
      </c>
      <c r="F93" s="193">
        <f>SUM(F94:F101)</f>
        <v>40600</v>
      </c>
      <c r="G93" s="159"/>
      <c r="H93" s="193">
        <f>SUM(H94:H101)</f>
        <v>40600</v>
      </c>
      <c r="I93" s="193">
        <f>SUM(I94:I101)</f>
        <v>0</v>
      </c>
      <c r="J93" s="269">
        <f>SUM(J94:J101)</f>
        <v>40600</v>
      </c>
      <c r="K93" s="193">
        <f>SUM(K94:K101)</f>
        <v>0</v>
      </c>
      <c r="L93" s="193">
        <f>SUM(L94:L101)</f>
        <v>40600</v>
      </c>
      <c r="M93" s="218"/>
      <c r="N93" s="218"/>
      <c r="O93" s="218"/>
      <c r="P93" s="224"/>
      <c r="Q93" s="226"/>
      <c r="R93" s="226"/>
      <c r="S93" s="83"/>
      <c r="T93" s="226"/>
      <c r="U93" s="226"/>
      <c r="V93" s="226"/>
      <c r="W93" s="226"/>
      <c r="X93" s="226"/>
      <c r="Y93" s="225"/>
    </row>
    <row r="94" spans="1:25" ht="12.75" hidden="1">
      <c r="A94" s="166"/>
      <c r="B94" s="243"/>
      <c r="C94" s="166">
        <v>4010</v>
      </c>
      <c r="D94" s="163" t="s">
        <v>147</v>
      </c>
      <c r="E94" s="193">
        <v>16995</v>
      </c>
      <c r="F94" s="193">
        <v>17505</v>
      </c>
      <c r="G94" s="159"/>
      <c r="H94" s="193">
        <v>17505</v>
      </c>
      <c r="I94" s="159"/>
      <c r="J94" s="265">
        <f>H94+I94</f>
        <v>17505</v>
      </c>
      <c r="K94" s="159"/>
      <c r="L94" s="194">
        <f>J94+K94</f>
        <v>17505</v>
      </c>
      <c r="M94" s="218"/>
      <c r="N94" s="218"/>
      <c r="O94" s="218"/>
      <c r="P94" s="224"/>
      <c r="Q94" s="226"/>
      <c r="R94" s="226"/>
      <c r="S94" s="83"/>
      <c r="T94" s="226"/>
      <c r="U94" s="83"/>
      <c r="V94" s="227"/>
      <c r="W94" s="83"/>
      <c r="X94" s="227"/>
      <c r="Y94" s="225"/>
    </row>
    <row r="95" spans="1:25" ht="12.75" hidden="1">
      <c r="A95" s="166"/>
      <c r="B95" s="243"/>
      <c r="C95" s="166">
        <v>4040</v>
      </c>
      <c r="D95" s="163" t="s">
        <v>148</v>
      </c>
      <c r="E95" s="193">
        <v>1403</v>
      </c>
      <c r="F95" s="193">
        <v>1446</v>
      </c>
      <c r="G95" s="159"/>
      <c r="H95" s="193">
        <v>1446</v>
      </c>
      <c r="I95" s="159"/>
      <c r="J95" s="265">
        <f aca="true" t="shared" si="5" ref="J95:J101">H95+I95</f>
        <v>1446</v>
      </c>
      <c r="K95" s="159"/>
      <c r="L95" s="194">
        <f aca="true" t="shared" si="6" ref="L95:L101">J95+K95</f>
        <v>1446</v>
      </c>
      <c r="M95" s="218"/>
      <c r="N95" s="218"/>
      <c r="O95" s="218"/>
      <c r="P95" s="224"/>
      <c r="Q95" s="226"/>
      <c r="R95" s="226"/>
      <c r="S95" s="83"/>
      <c r="T95" s="226"/>
      <c r="U95" s="83"/>
      <c r="V95" s="227"/>
      <c r="W95" s="83"/>
      <c r="X95" s="227"/>
      <c r="Y95" s="225"/>
    </row>
    <row r="96" spans="1:25" ht="12.75" hidden="1">
      <c r="A96" s="166"/>
      <c r="B96" s="243"/>
      <c r="C96" s="166">
        <v>4110</v>
      </c>
      <c r="D96" s="163" t="s">
        <v>142</v>
      </c>
      <c r="E96" s="193">
        <v>3170</v>
      </c>
      <c r="F96" s="193">
        <v>3265</v>
      </c>
      <c r="G96" s="159"/>
      <c r="H96" s="193">
        <v>3265</v>
      </c>
      <c r="I96" s="159"/>
      <c r="J96" s="265">
        <f t="shared" si="5"/>
        <v>3265</v>
      </c>
      <c r="K96" s="159"/>
      <c r="L96" s="194">
        <f t="shared" si="6"/>
        <v>3265</v>
      </c>
      <c r="M96" s="218"/>
      <c r="N96" s="218"/>
      <c r="O96" s="218"/>
      <c r="P96" s="224"/>
      <c r="Q96" s="226"/>
      <c r="R96" s="226"/>
      <c r="S96" s="83"/>
      <c r="T96" s="226"/>
      <c r="U96" s="83"/>
      <c r="V96" s="227"/>
      <c r="W96" s="83"/>
      <c r="X96" s="227"/>
      <c r="Y96" s="225"/>
    </row>
    <row r="97" spans="1:25" ht="12.75" hidden="1">
      <c r="A97" s="166"/>
      <c r="B97" s="243"/>
      <c r="C97" s="166">
        <v>4120</v>
      </c>
      <c r="D97" s="163" t="s">
        <v>143</v>
      </c>
      <c r="E97" s="193">
        <v>451</v>
      </c>
      <c r="F97" s="193">
        <v>464</v>
      </c>
      <c r="G97" s="159"/>
      <c r="H97" s="193">
        <v>464</v>
      </c>
      <c r="I97" s="159"/>
      <c r="J97" s="265">
        <f t="shared" si="5"/>
        <v>464</v>
      </c>
      <c r="K97" s="159"/>
      <c r="L97" s="194">
        <f t="shared" si="6"/>
        <v>464</v>
      </c>
      <c r="M97" s="218"/>
      <c r="N97" s="218"/>
      <c r="O97" s="218"/>
      <c r="P97" s="224"/>
      <c r="Q97" s="226"/>
      <c r="R97" s="226"/>
      <c r="S97" s="83"/>
      <c r="T97" s="226"/>
      <c r="U97" s="83"/>
      <c r="V97" s="227"/>
      <c r="W97" s="83"/>
      <c r="X97" s="227"/>
      <c r="Y97" s="225"/>
    </row>
    <row r="98" spans="1:25" ht="12.75" hidden="1">
      <c r="A98" s="166"/>
      <c r="B98" s="243"/>
      <c r="C98" s="166">
        <v>4210</v>
      </c>
      <c r="D98" s="163" t="s">
        <v>132</v>
      </c>
      <c r="E98" s="193">
        <v>1230</v>
      </c>
      <c r="F98" s="193">
        <v>5000</v>
      </c>
      <c r="G98" s="159"/>
      <c r="H98" s="193">
        <v>5000</v>
      </c>
      <c r="I98" s="159"/>
      <c r="J98" s="265">
        <f t="shared" si="5"/>
        <v>5000</v>
      </c>
      <c r="K98" s="159"/>
      <c r="L98" s="194">
        <f t="shared" si="6"/>
        <v>5000</v>
      </c>
      <c r="M98" s="218"/>
      <c r="N98" s="218"/>
      <c r="O98" s="218"/>
      <c r="P98" s="224"/>
      <c r="Q98" s="226"/>
      <c r="R98" s="226"/>
      <c r="S98" s="83"/>
      <c r="T98" s="226"/>
      <c r="U98" s="83"/>
      <c r="V98" s="227"/>
      <c r="W98" s="83"/>
      <c r="X98" s="227"/>
      <c r="Y98" s="225"/>
    </row>
    <row r="99" spans="1:25" ht="12.75" hidden="1">
      <c r="A99" s="166"/>
      <c r="B99" s="243"/>
      <c r="C99" s="166">
        <v>4300</v>
      </c>
      <c r="D99" s="163" t="s">
        <v>127</v>
      </c>
      <c r="E99" s="193">
        <v>1490</v>
      </c>
      <c r="F99" s="193">
        <v>10700</v>
      </c>
      <c r="G99" s="159"/>
      <c r="H99" s="193">
        <v>10700</v>
      </c>
      <c r="I99" s="159"/>
      <c r="J99" s="265">
        <f t="shared" si="5"/>
        <v>10700</v>
      </c>
      <c r="K99" s="159"/>
      <c r="L99" s="194">
        <f t="shared" si="6"/>
        <v>10700</v>
      </c>
      <c r="M99" s="218"/>
      <c r="N99" s="218"/>
      <c r="O99" s="218"/>
      <c r="P99" s="224"/>
      <c r="Q99" s="226"/>
      <c r="R99" s="226"/>
      <c r="S99" s="83"/>
      <c r="T99" s="226"/>
      <c r="U99" s="83"/>
      <c r="V99" s="227"/>
      <c r="W99" s="83"/>
      <c r="X99" s="227"/>
      <c r="Y99" s="225"/>
    </row>
    <row r="100" spans="1:25" ht="12.75" hidden="1">
      <c r="A100" s="166"/>
      <c r="B100" s="243"/>
      <c r="C100" s="166">
        <v>4410</v>
      </c>
      <c r="D100" s="163" t="s">
        <v>149</v>
      </c>
      <c r="E100" s="193">
        <v>315</v>
      </c>
      <c r="F100" s="193">
        <v>1500</v>
      </c>
      <c r="G100" s="159"/>
      <c r="H100" s="193">
        <v>1500</v>
      </c>
      <c r="I100" s="159"/>
      <c r="J100" s="265">
        <f t="shared" si="5"/>
        <v>1500</v>
      </c>
      <c r="K100" s="159"/>
      <c r="L100" s="194">
        <f t="shared" si="6"/>
        <v>1500</v>
      </c>
      <c r="M100" s="218"/>
      <c r="N100" s="218"/>
      <c r="O100" s="218"/>
      <c r="P100" s="224"/>
      <c r="Q100" s="226"/>
      <c r="R100" s="226"/>
      <c r="S100" s="83"/>
      <c r="T100" s="226"/>
      <c r="U100" s="83"/>
      <c r="V100" s="227"/>
      <c r="W100" s="83"/>
      <c r="X100" s="227"/>
      <c r="Y100" s="225"/>
    </row>
    <row r="101" spans="1:25" ht="24" hidden="1">
      <c r="A101" s="166"/>
      <c r="B101" s="243"/>
      <c r="C101" s="166">
        <v>4440</v>
      </c>
      <c r="D101" s="167" t="s">
        <v>150</v>
      </c>
      <c r="E101" s="193">
        <v>696</v>
      </c>
      <c r="F101" s="193">
        <v>720</v>
      </c>
      <c r="G101" s="159"/>
      <c r="H101" s="193">
        <v>720</v>
      </c>
      <c r="I101" s="159"/>
      <c r="J101" s="265">
        <f t="shared" si="5"/>
        <v>720</v>
      </c>
      <c r="K101" s="159"/>
      <c r="L101" s="194">
        <f t="shared" si="6"/>
        <v>720</v>
      </c>
      <c r="M101" s="218"/>
      <c r="N101" s="218"/>
      <c r="O101" s="218"/>
      <c r="P101" s="284"/>
      <c r="Q101" s="226"/>
      <c r="R101" s="226"/>
      <c r="S101" s="83"/>
      <c r="T101" s="226"/>
      <c r="U101" s="83"/>
      <c r="V101" s="227"/>
      <c r="W101" s="83"/>
      <c r="X101" s="227"/>
      <c r="Y101" s="225"/>
    </row>
    <row r="102" spans="1:25" ht="12.75" hidden="1">
      <c r="A102" s="166"/>
      <c r="B102" s="243">
        <v>75022</v>
      </c>
      <c r="C102" s="166"/>
      <c r="D102" s="163" t="s">
        <v>151</v>
      </c>
      <c r="E102" s="193">
        <f>SUM(E103:E106)</f>
        <v>56000</v>
      </c>
      <c r="F102" s="193">
        <f>SUM(F103:F106)</f>
        <v>57650</v>
      </c>
      <c r="G102" s="159"/>
      <c r="H102" s="193">
        <f>SUM(H103:H106)</f>
        <v>57650</v>
      </c>
      <c r="I102" s="193">
        <f>SUM(I103:I106)</f>
        <v>0</v>
      </c>
      <c r="J102" s="269">
        <f>SUM(J103:J106)</f>
        <v>57650</v>
      </c>
      <c r="K102" s="193">
        <f>SUM(K103:K106)</f>
        <v>0</v>
      </c>
      <c r="L102" s="193">
        <f>SUM(L103:L106)</f>
        <v>57650</v>
      </c>
      <c r="M102" s="218"/>
      <c r="N102" s="218"/>
      <c r="O102" s="218"/>
      <c r="P102" s="224"/>
      <c r="Q102" s="226"/>
      <c r="R102" s="226"/>
      <c r="S102" s="83"/>
      <c r="T102" s="226"/>
      <c r="U102" s="226"/>
      <c r="V102" s="226"/>
      <c r="W102" s="226"/>
      <c r="X102" s="226"/>
      <c r="Y102" s="225"/>
    </row>
    <row r="103" spans="1:25" ht="12.75" hidden="1">
      <c r="A103" s="166"/>
      <c r="B103" s="243"/>
      <c r="C103" s="166">
        <v>3030</v>
      </c>
      <c r="D103" s="163" t="s">
        <v>152</v>
      </c>
      <c r="E103" s="193">
        <v>50600</v>
      </c>
      <c r="F103" s="193">
        <v>52100</v>
      </c>
      <c r="G103" s="159"/>
      <c r="H103" s="193">
        <v>52100</v>
      </c>
      <c r="I103" s="159"/>
      <c r="J103" s="265">
        <f>H103+I103</f>
        <v>52100</v>
      </c>
      <c r="K103" s="159"/>
      <c r="L103" s="194">
        <f>J103+K103</f>
        <v>52100</v>
      </c>
      <c r="M103" s="218"/>
      <c r="N103" s="218"/>
      <c r="O103" s="218"/>
      <c r="P103" s="224"/>
      <c r="Q103" s="226"/>
      <c r="R103" s="226"/>
      <c r="S103" s="83"/>
      <c r="T103" s="226"/>
      <c r="U103" s="83"/>
      <c r="V103" s="227"/>
      <c r="W103" s="83"/>
      <c r="X103" s="227"/>
      <c r="Y103" s="225"/>
    </row>
    <row r="104" spans="1:25" ht="12.75" hidden="1">
      <c r="A104" s="166"/>
      <c r="B104" s="243"/>
      <c r="C104" s="166">
        <v>4210</v>
      </c>
      <c r="D104" s="163" t="s">
        <v>132</v>
      </c>
      <c r="E104" s="193">
        <v>2950</v>
      </c>
      <c r="F104" s="193">
        <v>3050</v>
      </c>
      <c r="G104" s="159"/>
      <c r="H104" s="193">
        <v>3050</v>
      </c>
      <c r="I104" s="159"/>
      <c r="J104" s="265">
        <f>H104+I104</f>
        <v>3050</v>
      </c>
      <c r="K104" s="159"/>
      <c r="L104" s="194">
        <f>J104+K104</f>
        <v>3050</v>
      </c>
      <c r="M104" s="218"/>
      <c r="N104" s="218"/>
      <c r="O104" s="218"/>
      <c r="P104" s="224"/>
      <c r="Q104" s="226"/>
      <c r="R104" s="226"/>
      <c r="S104" s="83"/>
      <c r="T104" s="226"/>
      <c r="U104" s="83"/>
      <c r="V104" s="227"/>
      <c r="W104" s="83"/>
      <c r="X104" s="227"/>
      <c r="Y104" s="225"/>
    </row>
    <row r="105" spans="1:25" ht="12.75" hidden="1">
      <c r="A105" s="166"/>
      <c r="B105" s="243"/>
      <c r="C105" s="166">
        <v>4300</v>
      </c>
      <c r="D105" s="163" t="s">
        <v>127</v>
      </c>
      <c r="E105" s="193">
        <v>1900</v>
      </c>
      <c r="F105" s="193">
        <v>1950</v>
      </c>
      <c r="G105" s="159"/>
      <c r="H105" s="193">
        <v>1950</v>
      </c>
      <c r="I105" s="159"/>
      <c r="J105" s="265">
        <f>H105+I105</f>
        <v>1950</v>
      </c>
      <c r="K105" s="159"/>
      <c r="L105" s="194">
        <f>J105+K105</f>
        <v>1950</v>
      </c>
      <c r="M105" s="218"/>
      <c r="N105" s="218"/>
      <c r="O105" s="218"/>
      <c r="P105" s="224"/>
      <c r="Q105" s="226"/>
      <c r="R105" s="226"/>
      <c r="S105" s="83"/>
      <c r="T105" s="226"/>
      <c r="U105" s="83"/>
      <c r="V105" s="227"/>
      <c r="W105" s="83"/>
      <c r="X105" s="227"/>
      <c r="Y105" s="225"/>
    </row>
    <row r="106" spans="1:25" ht="12.75" hidden="1">
      <c r="A106" s="166"/>
      <c r="B106" s="243"/>
      <c r="C106" s="166">
        <v>4410</v>
      </c>
      <c r="D106" s="163" t="s">
        <v>149</v>
      </c>
      <c r="E106" s="193">
        <v>550</v>
      </c>
      <c r="F106" s="193">
        <v>550</v>
      </c>
      <c r="G106" s="159"/>
      <c r="H106" s="193">
        <v>550</v>
      </c>
      <c r="I106" s="159"/>
      <c r="J106" s="265">
        <f>H106+I106</f>
        <v>550</v>
      </c>
      <c r="K106" s="159"/>
      <c r="L106" s="194">
        <f>J106+K106</f>
        <v>550</v>
      </c>
      <c r="M106" s="218"/>
      <c r="N106" s="218"/>
      <c r="O106" s="218"/>
      <c r="P106" s="224"/>
      <c r="Q106" s="226"/>
      <c r="R106" s="226"/>
      <c r="S106" s="83"/>
      <c r="T106" s="226"/>
      <c r="U106" s="83"/>
      <c r="V106" s="227"/>
      <c r="W106" s="83"/>
      <c r="X106" s="227"/>
      <c r="Y106" s="225"/>
    </row>
    <row r="107" spans="1:25" ht="12.75" hidden="1">
      <c r="A107" s="166"/>
      <c r="B107" s="243">
        <v>75023</v>
      </c>
      <c r="C107" s="166"/>
      <c r="D107" s="163" t="s">
        <v>40</v>
      </c>
      <c r="E107" s="193">
        <f>SUM(E108:E122)</f>
        <v>1394997</v>
      </c>
      <c r="F107" s="193">
        <f>SUM(F108:F122)</f>
        <v>1169160</v>
      </c>
      <c r="G107" s="159"/>
      <c r="H107" s="193">
        <f>SUM(H108:H122)</f>
        <v>1169160</v>
      </c>
      <c r="I107" s="193">
        <f>SUM(I108:I122)</f>
        <v>0</v>
      </c>
      <c r="J107" s="269">
        <f>SUM(J108:J122)</f>
        <v>1169160</v>
      </c>
      <c r="K107" s="193">
        <f>SUM(K108:K122)</f>
        <v>0</v>
      </c>
      <c r="L107" s="193">
        <f>SUM(L108:L122)</f>
        <v>1169160</v>
      </c>
      <c r="M107" s="218"/>
      <c r="N107" s="218"/>
      <c r="O107" s="218"/>
      <c r="P107" s="224"/>
      <c r="Q107" s="226"/>
      <c r="R107" s="226"/>
      <c r="S107" s="83"/>
      <c r="T107" s="226"/>
      <c r="U107" s="226"/>
      <c r="V107" s="226"/>
      <c r="W107" s="226"/>
      <c r="X107" s="226"/>
      <c r="Y107" s="225"/>
    </row>
    <row r="108" spans="1:25" ht="12.75" hidden="1">
      <c r="A108" s="166"/>
      <c r="B108" s="243"/>
      <c r="C108" s="166">
        <v>3020</v>
      </c>
      <c r="D108" s="163" t="s">
        <v>153</v>
      </c>
      <c r="E108" s="195">
        <v>780</v>
      </c>
      <c r="F108" s="195">
        <v>800</v>
      </c>
      <c r="G108" s="159"/>
      <c r="H108" s="195">
        <v>800</v>
      </c>
      <c r="I108" s="159"/>
      <c r="J108" s="265">
        <f>H108+I108</f>
        <v>800</v>
      </c>
      <c r="K108" s="159"/>
      <c r="L108" s="194">
        <f>J108+K108</f>
        <v>800</v>
      </c>
      <c r="M108" s="218"/>
      <c r="N108" s="218"/>
      <c r="O108" s="218"/>
      <c r="P108" s="224"/>
      <c r="Q108" s="285"/>
      <c r="R108" s="285"/>
      <c r="S108" s="83"/>
      <c r="T108" s="285"/>
      <c r="U108" s="83"/>
      <c r="V108" s="227"/>
      <c r="W108" s="83"/>
      <c r="X108" s="227"/>
      <c r="Y108" s="225"/>
    </row>
    <row r="109" spans="1:25" ht="12.75" hidden="1">
      <c r="A109" s="166"/>
      <c r="B109" s="243"/>
      <c r="C109" s="166">
        <v>4010</v>
      </c>
      <c r="D109" s="163" t="s">
        <v>147</v>
      </c>
      <c r="E109" s="193">
        <v>624100</v>
      </c>
      <c r="F109" s="193">
        <v>686230</v>
      </c>
      <c r="G109" s="159"/>
      <c r="H109" s="193">
        <v>686230</v>
      </c>
      <c r="I109" s="159"/>
      <c r="J109" s="265">
        <f aca="true" t="shared" si="7" ref="J109:J122">H109+I109</f>
        <v>686230</v>
      </c>
      <c r="K109" s="159"/>
      <c r="L109" s="194">
        <f aca="true" t="shared" si="8" ref="L109:L122">J109+K109</f>
        <v>686230</v>
      </c>
      <c r="M109" s="218"/>
      <c r="N109" s="218"/>
      <c r="O109" s="218"/>
      <c r="P109" s="224"/>
      <c r="Q109" s="226"/>
      <c r="R109" s="226"/>
      <c r="S109" s="83"/>
      <c r="T109" s="226"/>
      <c r="U109" s="83"/>
      <c r="V109" s="227"/>
      <c r="W109" s="83"/>
      <c r="X109" s="227"/>
      <c r="Y109" s="225"/>
    </row>
    <row r="110" spans="1:25" ht="12.75" hidden="1">
      <c r="A110" s="166"/>
      <c r="B110" s="243"/>
      <c r="C110" s="166">
        <v>4040</v>
      </c>
      <c r="D110" s="163" t="s">
        <v>148</v>
      </c>
      <c r="E110" s="193">
        <v>49000</v>
      </c>
      <c r="F110" s="193">
        <v>44000</v>
      </c>
      <c r="G110" s="159"/>
      <c r="H110" s="193">
        <v>44000</v>
      </c>
      <c r="I110" s="159"/>
      <c r="J110" s="265">
        <f t="shared" si="7"/>
        <v>44000</v>
      </c>
      <c r="K110" s="159"/>
      <c r="L110" s="194">
        <f t="shared" si="8"/>
        <v>44000</v>
      </c>
      <c r="M110" s="218"/>
      <c r="N110" s="218"/>
      <c r="O110" s="218"/>
      <c r="P110" s="224"/>
      <c r="Q110" s="226"/>
      <c r="R110" s="226"/>
      <c r="S110" s="83"/>
      <c r="T110" s="226"/>
      <c r="U110" s="83"/>
      <c r="V110" s="227"/>
      <c r="W110" s="83"/>
      <c r="X110" s="227"/>
      <c r="Y110" s="225"/>
    </row>
    <row r="111" spans="1:25" ht="12.75" hidden="1">
      <c r="A111" s="166"/>
      <c r="B111" s="243"/>
      <c r="C111" s="166">
        <v>4110</v>
      </c>
      <c r="D111" s="163" t="s">
        <v>142</v>
      </c>
      <c r="E111" s="193">
        <v>115970</v>
      </c>
      <c r="F111" s="193">
        <v>125800</v>
      </c>
      <c r="G111" s="159"/>
      <c r="H111" s="193">
        <v>125800</v>
      </c>
      <c r="I111" s="159"/>
      <c r="J111" s="265">
        <f t="shared" si="7"/>
        <v>125800</v>
      </c>
      <c r="K111" s="159"/>
      <c r="L111" s="194">
        <f t="shared" si="8"/>
        <v>125800</v>
      </c>
      <c r="M111" s="218"/>
      <c r="N111" s="218"/>
      <c r="O111" s="218"/>
      <c r="P111" s="224"/>
      <c r="Q111" s="226"/>
      <c r="R111" s="226"/>
      <c r="S111" s="83"/>
      <c r="T111" s="226"/>
      <c r="U111" s="83"/>
      <c r="V111" s="227"/>
      <c r="W111" s="83"/>
      <c r="X111" s="227"/>
      <c r="Y111" s="225"/>
    </row>
    <row r="112" spans="1:25" ht="12.75" hidden="1">
      <c r="A112" s="166"/>
      <c r="B112" s="243"/>
      <c r="C112" s="166">
        <v>4120</v>
      </c>
      <c r="D112" s="163" t="s">
        <v>143</v>
      </c>
      <c r="E112" s="193">
        <v>16500</v>
      </c>
      <c r="F112" s="193">
        <v>17890</v>
      </c>
      <c r="G112" s="159"/>
      <c r="H112" s="193">
        <v>17890</v>
      </c>
      <c r="I112" s="159"/>
      <c r="J112" s="265">
        <f t="shared" si="7"/>
        <v>17890</v>
      </c>
      <c r="K112" s="159"/>
      <c r="L112" s="194">
        <f t="shared" si="8"/>
        <v>17890</v>
      </c>
      <c r="M112" s="218"/>
      <c r="N112" s="218"/>
      <c r="O112" s="218"/>
      <c r="P112" s="224"/>
      <c r="Q112" s="226"/>
      <c r="R112" s="226"/>
      <c r="S112" s="83"/>
      <c r="T112" s="226"/>
      <c r="U112" s="83"/>
      <c r="V112" s="227"/>
      <c r="W112" s="83"/>
      <c r="X112" s="227"/>
      <c r="Y112" s="225"/>
    </row>
    <row r="113" spans="1:25" ht="12.75" hidden="1">
      <c r="A113" s="166"/>
      <c r="B113" s="243"/>
      <c r="C113" s="166">
        <v>4210</v>
      </c>
      <c r="D113" s="163" t="s">
        <v>132</v>
      </c>
      <c r="E113" s="193">
        <v>274868</v>
      </c>
      <c r="F113" s="193">
        <v>70000</v>
      </c>
      <c r="G113" s="159"/>
      <c r="H113" s="193">
        <v>70000</v>
      </c>
      <c r="I113" s="159">
        <v>-15000</v>
      </c>
      <c r="J113" s="265">
        <f t="shared" si="7"/>
        <v>55000</v>
      </c>
      <c r="K113" s="159"/>
      <c r="L113" s="194">
        <f t="shared" si="8"/>
        <v>55000</v>
      </c>
      <c r="M113" s="218"/>
      <c r="N113" s="218"/>
      <c r="O113" s="218"/>
      <c r="P113" s="224"/>
      <c r="Q113" s="226"/>
      <c r="R113" s="226"/>
      <c r="S113" s="83"/>
      <c r="T113" s="226"/>
      <c r="U113" s="83"/>
      <c r="V113" s="227"/>
      <c r="W113" s="83"/>
      <c r="X113" s="227"/>
      <c r="Y113" s="225"/>
    </row>
    <row r="114" spans="1:25" ht="12.75" hidden="1">
      <c r="A114" s="166"/>
      <c r="B114" s="243"/>
      <c r="C114" s="166">
        <v>4260</v>
      </c>
      <c r="D114" s="163" t="s">
        <v>154</v>
      </c>
      <c r="E114" s="193">
        <v>21900</v>
      </c>
      <c r="F114" s="193">
        <v>22500</v>
      </c>
      <c r="G114" s="159"/>
      <c r="H114" s="193">
        <v>22500</v>
      </c>
      <c r="I114" s="159"/>
      <c r="J114" s="265">
        <f t="shared" si="7"/>
        <v>22500</v>
      </c>
      <c r="K114" s="159"/>
      <c r="L114" s="194">
        <f t="shared" si="8"/>
        <v>22500</v>
      </c>
      <c r="M114" s="218"/>
      <c r="N114" s="218"/>
      <c r="O114" s="218"/>
      <c r="P114" s="224"/>
      <c r="Q114" s="226"/>
      <c r="R114" s="226"/>
      <c r="S114" s="83"/>
      <c r="T114" s="226"/>
      <c r="U114" s="83"/>
      <c r="V114" s="227"/>
      <c r="W114" s="83"/>
      <c r="X114" s="227"/>
      <c r="Y114" s="225"/>
    </row>
    <row r="115" spans="1:25" ht="12.75" hidden="1">
      <c r="A115" s="166"/>
      <c r="B115" s="243"/>
      <c r="C115" s="166">
        <v>4270</v>
      </c>
      <c r="D115" s="163" t="s">
        <v>133</v>
      </c>
      <c r="E115" s="193">
        <v>127579</v>
      </c>
      <c r="F115" s="193">
        <v>3000</v>
      </c>
      <c r="G115" s="159"/>
      <c r="H115" s="193">
        <v>3000</v>
      </c>
      <c r="I115" s="159">
        <v>15000</v>
      </c>
      <c r="J115" s="265">
        <f t="shared" si="7"/>
        <v>18000</v>
      </c>
      <c r="K115" s="159"/>
      <c r="L115" s="194">
        <f t="shared" si="8"/>
        <v>18000</v>
      </c>
      <c r="M115" s="218"/>
      <c r="N115" s="218"/>
      <c r="O115" s="218"/>
      <c r="P115" s="224"/>
      <c r="Q115" s="226"/>
      <c r="R115" s="226"/>
      <c r="S115" s="83"/>
      <c r="T115" s="226"/>
      <c r="U115" s="83"/>
      <c r="V115" s="227"/>
      <c r="W115" s="83"/>
      <c r="X115" s="227"/>
      <c r="Y115" s="225"/>
    </row>
    <row r="116" spans="1:25" ht="12.75" hidden="1">
      <c r="A116" s="166"/>
      <c r="B116" s="243"/>
      <c r="C116" s="166">
        <v>4300</v>
      </c>
      <c r="D116" s="163" t="s">
        <v>127</v>
      </c>
      <c r="E116" s="193">
        <v>104000</v>
      </c>
      <c r="F116" s="193">
        <v>107200</v>
      </c>
      <c r="G116" s="159"/>
      <c r="H116" s="193">
        <v>107200</v>
      </c>
      <c r="I116" s="159">
        <v>-2200</v>
      </c>
      <c r="J116" s="265">
        <f t="shared" si="7"/>
        <v>105000</v>
      </c>
      <c r="K116" s="159"/>
      <c r="L116" s="194">
        <f t="shared" si="8"/>
        <v>105000</v>
      </c>
      <c r="M116" s="218"/>
      <c r="N116" s="218"/>
      <c r="O116" s="218"/>
      <c r="P116" s="224"/>
      <c r="Q116" s="226"/>
      <c r="R116" s="226"/>
      <c r="S116" s="83"/>
      <c r="T116" s="226"/>
      <c r="U116" s="83"/>
      <c r="V116" s="227"/>
      <c r="W116" s="83"/>
      <c r="X116" s="227"/>
      <c r="Y116" s="225"/>
    </row>
    <row r="117" spans="1:25" ht="12.75" hidden="1">
      <c r="A117" s="166"/>
      <c r="B117" s="243"/>
      <c r="C117" s="166" t="s">
        <v>311</v>
      </c>
      <c r="D117" s="163" t="s">
        <v>312</v>
      </c>
      <c r="E117" s="193"/>
      <c r="F117" s="193"/>
      <c r="G117" s="159"/>
      <c r="H117" s="193"/>
      <c r="I117" s="159">
        <v>2200</v>
      </c>
      <c r="J117" s="265">
        <f t="shared" si="7"/>
        <v>2200</v>
      </c>
      <c r="K117" s="159"/>
      <c r="L117" s="194">
        <f t="shared" si="8"/>
        <v>2200</v>
      </c>
      <c r="M117" s="218"/>
      <c r="N117" s="218"/>
      <c r="O117" s="218"/>
      <c r="P117" s="224"/>
      <c r="Q117" s="226"/>
      <c r="R117" s="226"/>
      <c r="S117" s="83"/>
      <c r="T117" s="226"/>
      <c r="U117" s="83"/>
      <c r="V117" s="227"/>
      <c r="W117" s="83"/>
      <c r="X117" s="227"/>
      <c r="Y117" s="225"/>
    </row>
    <row r="118" spans="1:25" ht="12.75" hidden="1">
      <c r="A118" s="166"/>
      <c r="B118" s="243"/>
      <c r="C118" s="166">
        <v>4410</v>
      </c>
      <c r="D118" s="163" t="s">
        <v>149</v>
      </c>
      <c r="E118" s="193">
        <v>8500</v>
      </c>
      <c r="F118" s="193">
        <v>8800</v>
      </c>
      <c r="G118" s="159"/>
      <c r="H118" s="193">
        <v>8800</v>
      </c>
      <c r="I118" s="159"/>
      <c r="J118" s="265">
        <f t="shared" si="7"/>
        <v>8800</v>
      </c>
      <c r="K118" s="159"/>
      <c r="L118" s="194">
        <f t="shared" si="8"/>
        <v>8800</v>
      </c>
      <c r="M118" s="218"/>
      <c r="N118" s="218"/>
      <c r="O118" s="218"/>
      <c r="P118" s="224"/>
      <c r="Q118" s="226"/>
      <c r="R118" s="226"/>
      <c r="S118" s="83"/>
      <c r="T118" s="226"/>
      <c r="U118" s="83"/>
      <c r="V118" s="227"/>
      <c r="W118" s="83"/>
      <c r="X118" s="227"/>
      <c r="Y118" s="225"/>
    </row>
    <row r="119" spans="1:25" ht="12.75" hidden="1">
      <c r="A119" s="166"/>
      <c r="B119" s="243"/>
      <c r="C119" s="166" t="s">
        <v>155</v>
      </c>
      <c r="D119" s="163" t="s">
        <v>156</v>
      </c>
      <c r="E119" s="193">
        <v>5500</v>
      </c>
      <c r="F119" s="193">
        <v>5500</v>
      </c>
      <c r="G119" s="159"/>
      <c r="H119" s="193">
        <v>5500</v>
      </c>
      <c r="I119" s="159"/>
      <c r="J119" s="265">
        <f t="shared" si="7"/>
        <v>5500</v>
      </c>
      <c r="K119" s="159"/>
      <c r="L119" s="194">
        <f t="shared" si="8"/>
        <v>5500</v>
      </c>
      <c r="M119" s="218"/>
      <c r="N119" s="218"/>
      <c r="O119" s="218"/>
      <c r="P119" s="224"/>
      <c r="Q119" s="226"/>
      <c r="R119" s="226"/>
      <c r="S119" s="83"/>
      <c r="T119" s="226"/>
      <c r="U119" s="83"/>
      <c r="V119" s="227"/>
      <c r="W119" s="83"/>
      <c r="X119" s="227"/>
      <c r="Y119" s="225"/>
    </row>
    <row r="120" spans="1:25" ht="12.75" hidden="1">
      <c r="A120" s="166"/>
      <c r="B120" s="243"/>
      <c r="C120" s="166">
        <v>4430</v>
      </c>
      <c r="D120" s="163" t="s">
        <v>144</v>
      </c>
      <c r="E120" s="193">
        <v>13000</v>
      </c>
      <c r="F120" s="193">
        <v>13400</v>
      </c>
      <c r="G120" s="159"/>
      <c r="H120" s="193">
        <v>13400</v>
      </c>
      <c r="I120" s="159"/>
      <c r="J120" s="265">
        <f t="shared" si="7"/>
        <v>13400</v>
      </c>
      <c r="K120" s="159"/>
      <c r="L120" s="194">
        <f t="shared" si="8"/>
        <v>13400</v>
      </c>
      <c r="M120" s="218"/>
      <c r="N120" s="218"/>
      <c r="O120" s="218"/>
      <c r="P120" s="224"/>
      <c r="Q120" s="226"/>
      <c r="R120" s="226"/>
      <c r="S120" s="83"/>
      <c r="T120" s="226"/>
      <c r="U120" s="83"/>
      <c r="V120" s="227"/>
      <c r="W120" s="83"/>
      <c r="X120" s="227"/>
      <c r="Y120" s="225"/>
    </row>
    <row r="121" spans="1:25" ht="24" hidden="1">
      <c r="A121" s="166"/>
      <c r="B121" s="243"/>
      <c r="C121" s="166">
        <v>4440</v>
      </c>
      <c r="D121" s="167" t="s">
        <v>150</v>
      </c>
      <c r="E121" s="198">
        <v>13300</v>
      </c>
      <c r="F121" s="198">
        <v>14040</v>
      </c>
      <c r="G121" s="159"/>
      <c r="H121" s="198">
        <v>14040</v>
      </c>
      <c r="I121" s="159"/>
      <c r="J121" s="265">
        <f t="shared" si="7"/>
        <v>14040</v>
      </c>
      <c r="K121" s="159"/>
      <c r="L121" s="194">
        <f t="shared" si="8"/>
        <v>14040</v>
      </c>
      <c r="M121" s="218"/>
      <c r="N121" s="218"/>
      <c r="O121" s="218"/>
      <c r="P121" s="284"/>
      <c r="Q121" s="290"/>
      <c r="R121" s="290"/>
      <c r="S121" s="83"/>
      <c r="T121" s="290"/>
      <c r="U121" s="83"/>
      <c r="V121" s="227"/>
      <c r="W121" s="83"/>
      <c r="X121" s="227"/>
      <c r="Y121" s="225"/>
    </row>
    <row r="122" spans="1:25" ht="24" hidden="1">
      <c r="A122" s="166"/>
      <c r="B122" s="243"/>
      <c r="C122" s="199" t="s">
        <v>157</v>
      </c>
      <c r="D122" s="167" t="s">
        <v>158</v>
      </c>
      <c r="E122" s="200">
        <v>20000</v>
      </c>
      <c r="F122" s="200">
        <v>50000</v>
      </c>
      <c r="G122" s="159"/>
      <c r="H122" s="200">
        <v>50000</v>
      </c>
      <c r="I122" s="159"/>
      <c r="J122" s="265">
        <f t="shared" si="7"/>
        <v>50000</v>
      </c>
      <c r="K122" s="159"/>
      <c r="L122" s="194">
        <f t="shared" si="8"/>
        <v>50000</v>
      </c>
      <c r="M122" s="218"/>
      <c r="N122" s="218"/>
      <c r="O122" s="291"/>
      <c r="P122" s="284"/>
      <c r="Q122" s="292"/>
      <c r="R122" s="292"/>
      <c r="S122" s="83"/>
      <c r="T122" s="292"/>
      <c r="U122" s="83"/>
      <c r="V122" s="227"/>
      <c r="W122" s="83"/>
      <c r="X122" s="227"/>
      <c r="Y122" s="225"/>
    </row>
    <row r="123" spans="1:25" ht="36" hidden="1">
      <c r="A123" s="172">
        <v>751</v>
      </c>
      <c r="B123" s="242"/>
      <c r="C123" s="172"/>
      <c r="D123" s="173" t="s">
        <v>43</v>
      </c>
      <c r="E123" s="201" t="e">
        <f>SUM(E124+#REF!)</f>
        <v>#REF!</v>
      </c>
      <c r="F123" s="201" t="e">
        <f>SUM(F124+#REF!)</f>
        <v>#REF!</v>
      </c>
      <c r="G123" s="159"/>
      <c r="H123" s="201">
        <f>H124</f>
        <v>744</v>
      </c>
      <c r="I123" s="201">
        <f>I124</f>
        <v>0</v>
      </c>
      <c r="J123" s="270">
        <f>J124</f>
        <v>744</v>
      </c>
      <c r="K123" s="201">
        <f>K124</f>
        <v>0</v>
      </c>
      <c r="L123" s="201">
        <f>L124</f>
        <v>744</v>
      </c>
      <c r="M123" s="223"/>
      <c r="N123" s="223"/>
      <c r="O123" s="223"/>
      <c r="P123" s="293"/>
      <c r="Q123" s="294"/>
      <c r="R123" s="294"/>
      <c r="S123" s="83"/>
      <c r="T123" s="294"/>
      <c r="U123" s="294"/>
      <c r="V123" s="294"/>
      <c r="W123" s="294"/>
      <c r="X123" s="294"/>
      <c r="Y123" s="225"/>
    </row>
    <row r="124" spans="1:25" ht="24" hidden="1">
      <c r="A124" s="166"/>
      <c r="B124" s="243">
        <v>75101</v>
      </c>
      <c r="C124" s="166"/>
      <c r="D124" s="163" t="s">
        <v>159</v>
      </c>
      <c r="E124" s="195">
        <f>SUM(E125:E126)</f>
        <v>707</v>
      </c>
      <c r="F124" s="195">
        <f>SUM(F125:F126)</f>
        <v>744</v>
      </c>
      <c r="G124" s="159"/>
      <c r="H124" s="195">
        <f>SUM(H125:H126)</f>
        <v>744</v>
      </c>
      <c r="I124" s="195">
        <f>SUM(I125:I126)</f>
        <v>0</v>
      </c>
      <c r="J124" s="266">
        <f>SUM(J125:J126)</f>
        <v>744</v>
      </c>
      <c r="K124" s="195">
        <f>SUM(K125:K126)</f>
        <v>0</v>
      </c>
      <c r="L124" s="195">
        <f>SUM(L125:L126)</f>
        <v>744</v>
      </c>
      <c r="M124" s="218"/>
      <c r="N124" s="218"/>
      <c r="O124" s="218"/>
      <c r="P124" s="224"/>
      <c r="Q124" s="285"/>
      <c r="R124" s="285"/>
      <c r="S124" s="83"/>
      <c r="T124" s="285"/>
      <c r="U124" s="285"/>
      <c r="V124" s="285"/>
      <c r="W124" s="285"/>
      <c r="X124" s="285"/>
      <c r="Y124" s="225"/>
    </row>
    <row r="125" spans="1:25" ht="12.75" hidden="1">
      <c r="A125" s="166"/>
      <c r="B125" s="243"/>
      <c r="C125" s="166">
        <v>4210</v>
      </c>
      <c r="D125" s="163" t="s">
        <v>132</v>
      </c>
      <c r="E125" s="193">
        <v>100</v>
      </c>
      <c r="F125" s="193">
        <v>100</v>
      </c>
      <c r="G125" s="159"/>
      <c r="H125" s="193">
        <v>100</v>
      </c>
      <c r="I125" s="159"/>
      <c r="J125" s="265">
        <f>H125+I125</f>
        <v>100</v>
      </c>
      <c r="K125" s="159"/>
      <c r="L125" s="194">
        <f>J125+K125</f>
        <v>100</v>
      </c>
      <c r="M125" s="218"/>
      <c r="N125" s="218"/>
      <c r="O125" s="218"/>
      <c r="P125" s="224"/>
      <c r="Q125" s="226"/>
      <c r="R125" s="226"/>
      <c r="S125" s="83"/>
      <c r="T125" s="226"/>
      <c r="U125" s="83"/>
      <c r="V125" s="227"/>
      <c r="W125" s="83"/>
      <c r="X125" s="227"/>
      <c r="Y125" s="225"/>
    </row>
    <row r="126" spans="1:25" ht="12.75" hidden="1">
      <c r="A126" s="166"/>
      <c r="B126" s="243"/>
      <c r="C126" s="166">
        <v>4300</v>
      </c>
      <c r="D126" s="163" t="s">
        <v>127</v>
      </c>
      <c r="E126" s="193">
        <v>607</v>
      </c>
      <c r="F126" s="193">
        <v>644</v>
      </c>
      <c r="G126" s="159"/>
      <c r="H126" s="193">
        <v>644</v>
      </c>
      <c r="I126" s="159"/>
      <c r="J126" s="265">
        <f>H126+I126</f>
        <v>644</v>
      </c>
      <c r="K126" s="159"/>
      <c r="L126" s="194">
        <f>J126+K126</f>
        <v>644</v>
      </c>
      <c r="M126" s="218"/>
      <c r="N126" s="218"/>
      <c r="O126" s="218"/>
      <c r="P126" s="224"/>
      <c r="Q126" s="226"/>
      <c r="R126" s="226"/>
      <c r="S126" s="83"/>
      <c r="T126" s="226"/>
      <c r="U126" s="83"/>
      <c r="V126" s="227"/>
      <c r="W126" s="83"/>
      <c r="X126" s="227"/>
      <c r="Y126" s="225"/>
    </row>
    <row r="127" spans="1:25" ht="24">
      <c r="A127" s="172">
        <v>754</v>
      </c>
      <c r="B127" s="242"/>
      <c r="C127" s="172"/>
      <c r="D127" s="157" t="s">
        <v>161</v>
      </c>
      <c r="E127" s="201">
        <f>SUM(E128+E136)</f>
        <v>80530</v>
      </c>
      <c r="F127" s="201">
        <f>SUM(F128+F136)</f>
        <v>73900</v>
      </c>
      <c r="G127" s="159"/>
      <c r="H127" s="201">
        <f>SUM(H128+H136)</f>
        <v>93900</v>
      </c>
      <c r="I127" s="201">
        <f>SUM(I128+I136)</f>
        <v>0</v>
      </c>
      <c r="J127" s="270">
        <f>SUM(J128+J136)</f>
        <v>93900</v>
      </c>
      <c r="K127" s="201">
        <f>SUM(K128+K136)</f>
        <v>13400</v>
      </c>
      <c r="L127" s="201">
        <f>SUM(L128+L136)</f>
        <v>107300</v>
      </c>
      <c r="M127" s="223"/>
      <c r="N127" s="223"/>
      <c r="O127" s="223"/>
      <c r="P127" s="34"/>
      <c r="Q127" s="294"/>
      <c r="R127" s="294"/>
      <c r="S127" s="83"/>
      <c r="T127" s="294"/>
      <c r="U127" s="294"/>
      <c r="V127" s="294"/>
      <c r="W127" s="294"/>
      <c r="X127" s="294"/>
      <c r="Y127" s="225"/>
    </row>
    <row r="128" spans="1:25" ht="12.75">
      <c r="A128" s="166"/>
      <c r="B128" s="243">
        <v>75412</v>
      </c>
      <c r="C128" s="166"/>
      <c r="D128" s="163" t="s">
        <v>162</v>
      </c>
      <c r="E128" s="193">
        <f>SUM(E129:E134)</f>
        <v>78030</v>
      </c>
      <c r="F128" s="193">
        <f>SUM(F129:F135)</f>
        <v>73500</v>
      </c>
      <c r="G128" s="159"/>
      <c r="H128" s="193">
        <f>SUM(H129:H135)</f>
        <v>93500</v>
      </c>
      <c r="I128" s="193">
        <f>SUM(I129:I135)</f>
        <v>0</v>
      </c>
      <c r="J128" s="269">
        <f>SUM(J129:J135)</f>
        <v>93500</v>
      </c>
      <c r="K128" s="193">
        <f>SUM(K129:K135)</f>
        <v>13400</v>
      </c>
      <c r="L128" s="193">
        <f>SUM(L129:L135)</f>
        <v>106900</v>
      </c>
      <c r="M128" s="218"/>
      <c r="N128" s="218"/>
      <c r="O128" s="218"/>
      <c r="P128" s="224"/>
      <c r="Q128" s="226"/>
      <c r="R128" s="226"/>
      <c r="S128" s="83"/>
      <c r="T128" s="226"/>
      <c r="U128" s="226"/>
      <c r="V128" s="226"/>
      <c r="W128" s="226"/>
      <c r="X128" s="226"/>
      <c r="Y128" s="225"/>
    </row>
    <row r="129" spans="1:25" ht="12.75" hidden="1">
      <c r="A129" s="166"/>
      <c r="B129" s="243"/>
      <c r="C129" s="166">
        <v>3030</v>
      </c>
      <c r="D129" s="163" t="s">
        <v>152</v>
      </c>
      <c r="E129" s="193">
        <v>10300</v>
      </c>
      <c r="F129" s="193">
        <v>10600</v>
      </c>
      <c r="G129" s="159"/>
      <c r="H129" s="193">
        <v>10600</v>
      </c>
      <c r="I129" s="159"/>
      <c r="J129" s="265">
        <f>H129+I129</f>
        <v>10600</v>
      </c>
      <c r="K129" s="159"/>
      <c r="L129" s="194">
        <f>J129+K129</f>
        <v>10600</v>
      </c>
      <c r="M129" s="218"/>
      <c r="N129" s="218"/>
      <c r="O129" s="218"/>
      <c r="P129" s="224"/>
      <c r="Q129" s="226"/>
      <c r="R129" s="226"/>
      <c r="S129" s="83"/>
      <c r="T129" s="226"/>
      <c r="U129" s="83"/>
      <c r="V129" s="227"/>
      <c r="W129" s="83"/>
      <c r="X129" s="227"/>
      <c r="Y129" s="225"/>
    </row>
    <row r="130" spans="1:25" ht="12.75" hidden="1">
      <c r="A130" s="166"/>
      <c r="B130" s="243"/>
      <c r="C130" s="166">
        <v>4110</v>
      </c>
      <c r="D130" s="163" t="s">
        <v>142</v>
      </c>
      <c r="E130" s="193">
        <v>210</v>
      </c>
      <c r="F130" s="193">
        <v>220</v>
      </c>
      <c r="G130" s="159"/>
      <c r="H130" s="193">
        <v>220</v>
      </c>
      <c r="I130" s="159"/>
      <c r="J130" s="265">
        <f aca="true" t="shared" si="9" ref="J130:J135">H130+I130</f>
        <v>220</v>
      </c>
      <c r="K130" s="159"/>
      <c r="L130" s="194">
        <f aca="true" t="shared" si="10" ref="L130:L135">J130+K130</f>
        <v>220</v>
      </c>
      <c r="M130" s="218"/>
      <c r="N130" s="218"/>
      <c r="O130" s="218"/>
      <c r="P130" s="224"/>
      <c r="Q130" s="226"/>
      <c r="R130" s="226"/>
      <c r="S130" s="83"/>
      <c r="T130" s="226"/>
      <c r="U130" s="83"/>
      <c r="V130" s="227"/>
      <c r="W130" s="83"/>
      <c r="X130" s="227"/>
      <c r="Y130" s="225"/>
    </row>
    <row r="131" spans="1:25" ht="12.75">
      <c r="A131" s="166"/>
      <c r="B131" s="243"/>
      <c r="C131" s="166">
        <v>4210</v>
      </c>
      <c r="D131" s="163" t="s">
        <v>132</v>
      </c>
      <c r="E131" s="193">
        <v>29170</v>
      </c>
      <c r="F131" s="193">
        <v>23130</v>
      </c>
      <c r="G131" s="159"/>
      <c r="H131" s="193">
        <v>23130</v>
      </c>
      <c r="I131" s="159"/>
      <c r="J131" s="265">
        <f t="shared" si="9"/>
        <v>23130</v>
      </c>
      <c r="K131" s="159">
        <v>10000</v>
      </c>
      <c r="L131" s="194">
        <f t="shared" si="10"/>
        <v>33130</v>
      </c>
      <c r="M131" s="218"/>
      <c r="N131" s="218"/>
      <c r="O131" s="218"/>
      <c r="P131" s="224"/>
      <c r="Q131" s="226"/>
      <c r="R131" s="226"/>
      <c r="S131" s="83"/>
      <c r="T131" s="226"/>
      <c r="U131" s="83"/>
      <c r="V131" s="227"/>
      <c r="W131" s="83"/>
      <c r="X131" s="227"/>
      <c r="Y131" s="225"/>
    </row>
    <row r="132" spans="1:25" ht="12.75" hidden="1">
      <c r="A132" s="166"/>
      <c r="B132" s="243"/>
      <c r="C132" s="166">
        <v>4260</v>
      </c>
      <c r="D132" s="163" t="s">
        <v>154</v>
      </c>
      <c r="E132" s="193">
        <v>14180</v>
      </c>
      <c r="F132" s="193">
        <v>14600</v>
      </c>
      <c r="G132" s="159"/>
      <c r="H132" s="193">
        <v>14600</v>
      </c>
      <c r="I132" s="159"/>
      <c r="J132" s="265">
        <f t="shared" si="9"/>
        <v>14600</v>
      </c>
      <c r="K132" s="159"/>
      <c r="L132" s="194">
        <f t="shared" si="10"/>
        <v>14600</v>
      </c>
      <c r="M132" s="218"/>
      <c r="N132" s="218"/>
      <c r="O132" s="218"/>
      <c r="P132" s="224"/>
      <c r="Q132" s="226"/>
      <c r="R132" s="226"/>
      <c r="S132" s="83"/>
      <c r="T132" s="226"/>
      <c r="U132" s="83"/>
      <c r="V132" s="227"/>
      <c r="W132" s="83"/>
      <c r="X132" s="227"/>
      <c r="Y132" s="225"/>
    </row>
    <row r="133" spans="1:25" ht="12.75">
      <c r="A133" s="166"/>
      <c r="B133" s="243"/>
      <c r="C133" s="166">
        <v>4300</v>
      </c>
      <c r="D133" s="163" t="s">
        <v>127</v>
      </c>
      <c r="E133" s="193">
        <v>16320</v>
      </c>
      <c r="F133" s="202">
        <v>16860</v>
      </c>
      <c r="G133" s="159"/>
      <c r="H133" s="202">
        <v>16860</v>
      </c>
      <c r="I133" s="159"/>
      <c r="J133" s="265">
        <f t="shared" si="9"/>
        <v>16860</v>
      </c>
      <c r="K133" s="159">
        <v>3400</v>
      </c>
      <c r="L133" s="194">
        <f t="shared" si="10"/>
        <v>20260</v>
      </c>
      <c r="M133" s="218"/>
      <c r="N133" s="218"/>
      <c r="O133" s="218"/>
      <c r="P133" s="224"/>
      <c r="Q133" s="226"/>
      <c r="R133" s="295"/>
      <c r="S133" s="83"/>
      <c r="T133" s="295"/>
      <c r="U133" s="83"/>
      <c r="V133" s="227"/>
      <c r="W133" s="83"/>
      <c r="X133" s="227"/>
      <c r="Y133" s="225"/>
    </row>
    <row r="134" spans="1:25" ht="12.75" hidden="1">
      <c r="A134" s="166"/>
      <c r="B134" s="243"/>
      <c r="C134" s="166">
        <v>4430</v>
      </c>
      <c r="D134" s="163" t="s">
        <v>144</v>
      </c>
      <c r="E134" s="193">
        <v>7850</v>
      </c>
      <c r="F134" s="193">
        <v>8090</v>
      </c>
      <c r="G134" s="159"/>
      <c r="H134" s="193">
        <v>8090</v>
      </c>
      <c r="I134" s="159"/>
      <c r="J134" s="265">
        <f t="shared" si="9"/>
        <v>8090</v>
      </c>
      <c r="K134" s="159"/>
      <c r="L134" s="194">
        <f t="shared" si="10"/>
        <v>8090</v>
      </c>
      <c r="M134" s="218"/>
      <c r="N134" s="218"/>
      <c r="O134" s="218"/>
      <c r="P134" s="224"/>
      <c r="Q134" s="226"/>
      <c r="R134" s="226"/>
      <c r="S134" s="83"/>
      <c r="T134" s="226"/>
      <c r="U134" s="83"/>
      <c r="V134" s="227"/>
      <c r="W134" s="83"/>
      <c r="X134" s="227"/>
      <c r="Y134" s="225"/>
    </row>
    <row r="135" spans="1:25" ht="24" hidden="1">
      <c r="A135" s="166"/>
      <c r="B135" s="243"/>
      <c r="C135" s="166" t="s">
        <v>157</v>
      </c>
      <c r="D135" s="167" t="s">
        <v>158</v>
      </c>
      <c r="E135" s="193"/>
      <c r="F135" s="193">
        <v>0</v>
      </c>
      <c r="G135" s="159">
        <v>20000</v>
      </c>
      <c r="H135" s="193">
        <f>SUM(F135+G135)</f>
        <v>20000</v>
      </c>
      <c r="I135" s="159"/>
      <c r="J135" s="265">
        <f t="shared" si="9"/>
        <v>20000</v>
      </c>
      <c r="K135" s="159"/>
      <c r="L135" s="194">
        <f t="shared" si="10"/>
        <v>20000</v>
      </c>
      <c r="M135" s="218"/>
      <c r="N135" s="218"/>
      <c r="O135" s="218"/>
      <c r="P135" s="284"/>
      <c r="Q135" s="226"/>
      <c r="R135" s="226"/>
      <c r="S135" s="83"/>
      <c r="T135" s="226"/>
      <c r="U135" s="83"/>
      <c r="V135" s="227"/>
      <c r="W135" s="83"/>
      <c r="X135" s="227"/>
      <c r="Y135" s="225"/>
    </row>
    <row r="136" spans="1:25" ht="12.75" hidden="1">
      <c r="A136" s="166"/>
      <c r="B136" s="243">
        <v>75414</v>
      </c>
      <c r="C136" s="166"/>
      <c r="D136" s="163" t="s">
        <v>47</v>
      </c>
      <c r="E136" s="193">
        <v>2500</v>
      </c>
      <c r="F136" s="193">
        <f>SUM(F137)</f>
        <v>400</v>
      </c>
      <c r="G136" s="159"/>
      <c r="H136" s="193">
        <f>SUM(H137)</f>
        <v>400</v>
      </c>
      <c r="I136" s="193">
        <f>SUM(I137)</f>
        <v>0</v>
      </c>
      <c r="J136" s="269">
        <f>SUM(J137)</f>
        <v>400</v>
      </c>
      <c r="K136" s="193">
        <f>SUM(K137)</f>
        <v>0</v>
      </c>
      <c r="L136" s="193">
        <f>SUM(L137)</f>
        <v>400</v>
      </c>
      <c r="M136" s="218"/>
      <c r="N136" s="218"/>
      <c r="O136" s="218"/>
      <c r="P136" s="224"/>
      <c r="Q136" s="226"/>
      <c r="R136" s="226"/>
      <c r="S136" s="83"/>
      <c r="T136" s="226"/>
      <c r="U136" s="226"/>
      <c r="V136" s="226"/>
      <c r="W136" s="226"/>
      <c r="X136" s="226"/>
      <c r="Y136" s="225"/>
    </row>
    <row r="137" spans="1:25" ht="12.75" hidden="1">
      <c r="A137" s="166"/>
      <c r="B137" s="243"/>
      <c r="C137" s="166">
        <v>4210</v>
      </c>
      <c r="D137" s="163" t="s">
        <v>132</v>
      </c>
      <c r="E137" s="193">
        <v>2500</v>
      </c>
      <c r="F137" s="193">
        <v>400</v>
      </c>
      <c r="G137" s="159"/>
      <c r="H137" s="193">
        <v>400</v>
      </c>
      <c r="I137" s="159"/>
      <c r="J137" s="265">
        <f>H137+I137</f>
        <v>400</v>
      </c>
      <c r="K137" s="159"/>
      <c r="L137" s="194">
        <f>J137+K137</f>
        <v>400</v>
      </c>
      <c r="M137" s="218"/>
      <c r="N137" s="218"/>
      <c r="O137" s="218"/>
      <c r="P137" s="224"/>
      <c r="Q137" s="226"/>
      <c r="R137" s="226"/>
      <c r="S137" s="83"/>
      <c r="T137" s="226"/>
      <c r="U137" s="83"/>
      <c r="V137" s="227"/>
      <c r="W137" s="83"/>
      <c r="X137" s="227"/>
      <c r="Y137" s="225"/>
    </row>
    <row r="138" spans="1:25" ht="48" hidden="1">
      <c r="A138" s="172" t="s">
        <v>163</v>
      </c>
      <c r="B138" s="242"/>
      <c r="C138" s="172"/>
      <c r="D138" s="173" t="s">
        <v>49</v>
      </c>
      <c r="E138" s="201">
        <f>SUM(E139)</f>
        <v>36940</v>
      </c>
      <c r="F138" s="201">
        <f>SUM(F139)</f>
        <v>38550</v>
      </c>
      <c r="G138" s="159"/>
      <c r="H138" s="201">
        <f>SUM(H139)</f>
        <v>38550</v>
      </c>
      <c r="I138" s="201">
        <f>SUM(I139)</f>
        <v>0</v>
      </c>
      <c r="J138" s="270">
        <f>SUM(J139)</f>
        <v>38550</v>
      </c>
      <c r="K138" s="201">
        <f>SUM(K139)</f>
        <v>0</v>
      </c>
      <c r="L138" s="201">
        <f>SUM(L139)</f>
        <v>38550</v>
      </c>
      <c r="M138" s="223"/>
      <c r="N138" s="223"/>
      <c r="O138" s="223"/>
      <c r="P138" s="293"/>
      <c r="Q138" s="294"/>
      <c r="R138" s="294"/>
      <c r="S138" s="83"/>
      <c r="T138" s="294"/>
      <c r="U138" s="294"/>
      <c r="V138" s="294"/>
      <c r="W138" s="294"/>
      <c r="X138" s="294"/>
      <c r="Y138" s="225"/>
    </row>
    <row r="139" spans="1:25" ht="24" hidden="1">
      <c r="A139" s="166"/>
      <c r="B139" s="243" t="s">
        <v>164</v>
      </c>
      <c r="C139" s="166"/>
      <c r="D139" s="163" t="s">
        <v>165</v>
      </c>
      <c r="E139" s="193">
        <f>SUM(E140:E142)</f>
        <v>36940</v>
      </c>
      <c r="F139" s="193">
        <f>SUM(F140:F142)</f>
        <v>38550</v>
      </c>
      <c r="G139" s="159"/>
      <c r="H139" s="193">
        <f>SUM(H140:H142)</f>
        <v>38550</v>
      </c>
      <c r="I139" s="193">
        <f>SUM(I140:I142)</f>
        <v>0</v>
      </c>
      <c r="J139" s="269">
        <f>SUM(J140:J142)</f>
        <v>38550</v>
      </c>
      <c r="K139" s="193">
        <f>SUM(K140:K142)</f>
        <v>0</v>
      </c>
      <c r="L139" s="193">
        <f>SUM(L140:L142)</f>
        <v>38550</v>
      </c>
      <c r="M139" s="218"/>
      <c r="N139" s="218"/>
      <c r="O139" s="218"/>
      <c r="P139" s="224"/>
      <c r="Q139" s="226"/>
      <c r="R139" s="226"/>
      <c r="S139" s="83"/>
      <c r="T139" s="226"/>
      <c r="U139" s="226"/>
      <c r="V139" s="226"/>
      <c r="W139" s="226"/>
      <c r="X139" s="226"/>
      <c r="Y139" s="225"/>
    </row>
    <row r="140" spans="1:25" ht="12.75" hidden="1">
      <c r="A140" s="166"/>
      <c r="B140" s="243"/>
      <c r="C140" s="166">
        <v>4100</v>
      </c>
      <c r="D140" s="163" t="s">
        <v>166</v>
      </c>
      <c r="E140" s="193">
        <v>13400</v>
      </c>
      <c r="F140" s="193">
        <v>14300</v>
      </c>
      <c r="G140" s="159"/>
      <c r="H140" s="193">
        <v>14300</v>
      </c>
      <c r="I140" s="159"/>
      <c r="J140" s="265">
        <f>H140+I140</f>
        <v>14300</v>
      </c>
      <c r="K140" s="159"/>
      <c r="L140" s="194">
        <f>J140+K140</f>
        <v>14300</v>
      </c>
      <c r="M140" s="218"/>
      <c r="N140" s="218"/>
      <c r="O140" s="218"/>
      <c r="P140" s="224"/>
      <c r="Q140" s="226"/>
      <c r="R140" s="226"/>
      <c r="S140" s="83"/>
      <c r="T140" s="226"/>
      <c r="U140" s="83"/>
      <c r="V140" s="227"/>
      <c r="W140" s="83"/>
      <c r="X140" s="227"/>
      <c r="Y140" s="225"/>
    </row>
    <row r="141" spans="1:25" ht="12.75" hidden="1">
      <c r="A141" s="166"/>
      <c r="B141" s="243"/>
      <c r="C141" s="166">
        <v>4210</v>
      </c>
      <c r="D141" s="163" t="s">
        <v>132</v>
      </c>
      <c r="E141" s="193">
        <v>510</v>
      </c>
      <c r="F141" s="193">
        <v>530</v>
      </c>
      <c r="G141" s="159"/>
      <c r="H141" s="193">
        <v>530</v>
      </c>
      <c r="I141" s="159"/>
      <c r="J141" s="265">
        <f>H141+I141</f>
        <v>530</v>
      </c>
      <c r="K141" s="159"/>
      <c r="L141" s="194">
        <f>J141+K141</f>
        <v>530</v>
      </c>
      <c r="M141" s="218"/>
      <c r="N141" s="218"/>
      <c r="O141" s="218"/>
      <c r="P141" s="224"/>
      <c r="Q141" s="226"/>
      <c r="R141" s="226"/>
      <c r="S141" s="83"/>
      <c r="T141" s="226"/>
      <c r="U141" s="83"/>
      <c r="V141" s="227"/>
      <c r="W141" s="83"/>
      <c r="X141" s="227"/>
      <c r="Y141" s="225"/>
    </row>
    <row r="142" spans="1:25" ht="12.75" hidden="1">
      <c r="A142" s="166"/>
      <c r="B142" s="243"/>
      <c r="C142" s="166">
        <v>4300</v>
      </c>
      <c r="D142" s="163" t="s">
        <v>127</v>
      </c>
      <c r="E142" s="193">
        <v>23030</v>
      </c>
      <c r="F142" s="193">
        <v>23720</v>
      </c>
      <c r="G142" s="159"/>
      <c r="H142" s="193">
        <v>23720</v>
      </c>
      <c r="I142" s="159"/>
      <c r="J142" s="265">
        <f>H142+I142</f>
        <v>23720</v>
      </c>
      <c r="K142" s="159"/>
      <c r="L142" s="194">
        <f>J142+K142</f>
        <v>23720</v>
      </c>
      <c r="M142" s="218"/>
      <c r="N142" s="218"/>
      <c r="O142" s="218"/>
      <c r="P142" s="224"/>
      <c r="Q142" s="226"/>
      <c r="R142" s="226"/>
      <c r="S142" s="83"/>
      <c r="T142" s="226"/>
      <c r="U142" s="83"/>
      <c r="V142" s="227"/>
      <c r="W142" s="83"/>
      <c r="X142" s="227"/>
      <c r="Y142" s="225"/>
    </row>
    <row r="143" spans="1:25" ht="12.75" hidden="1">
      <c r="A143" s="172">
        <v>757</v>
      </c>
      <c r="B143" s="242"/>
      <c r="C143" s="172"/>
      <c r="D143" s="157" t="s">
        <v>167</v>
      </c>
      <c r="E143" s="192">
        <f>SUM(E144)</f>
        <v>75000</v>
      </c>
      <c r="F143" s="192">
        <f>SUM(F144)</f>
        <v>160000</v>
      </c>
      <c r="G143" s="159"/>
      <c r="H143" s="192">
        <f aca="true" t="shared" si="11" ref="H143:L144">SUM(H144)</f>
        <v>160000</v>
      </c>
      <c r="I143" s="192">
        <f t="shared" si="11"/>
        <v>0</v>
      </c>
      <c r="J143" s="264">
        <f t="shared" si="11"/>
        <v>160000</v>
      </c>
      <c r="K143" s="192">
        <f t="shared" si="11"/>
        <v>0</v>
      </c>
      <c r="L143" s="192">
        <f t="shared" si="11"/>
        <v>160000</v>
      </c>
      <c r="M143" s="223"/>
      <c r="N143" s="223"/>
      <c r="O143" s="223"/>
      <c r="P143" s="34"/>
      <c r="Q143" s="283"/>
      <c r="R143" s="283"/>
      <c r="S143" s="83"/>
      <c r="T143" s="283"/>
      <c r="U143" s="283"/>
      <c r="V143" s="283"/>
      <c r="W143" s="283"/>
      <c r="X143" s="283"/>
      <c r="Y143" s="225"/>
    </row>
    <row r="144" spans="1:25" ht="24" hidden="1">
      <c r="A144" s="166"/>
      <c r="B144" s="243">
        <v>75702</v>
      </c>
      <c r="C144" s="166"/>
      <c r="D144" s="163" t="s">
        <v>168</v>
      </c>
      <c r="E144" s="195">
        <f>SUM(E145)</f>
        <v>75000</v>
      </c>
      <c r="F144" s="195">
        <f>SUM(F145)</f>
        <v>160000</v>
      </c>
      <c r="G144" s="159"/>
      <c r="H144" s="195">
        <f t="shared" si="11"/>
        <v>160000</v>
      </c>
      <c r="I144" s="195">
        <f t="shared" si="11"/>
        <v>0</v>
      </c>
      <c r="J144" s="266">
        <f t="shared" si="11"/>
        <v>160000</v>
      </c>
      <c r="K144" s="195">
        <f t="shared" si="11"/>
        <v>0</v>
      </c>
      <c r="L144" s="195">
        <f t="shared" si="11"/>
        <v>160000</v>
      </c>
      <c r="M144" s="218"/>
      <c r="N144" s="218"/>
      <c r="O144" s="218"/>
      <c r="P144" s="224"/>
      <c r="Q144" s="285"/>
      <c r="R144" s="285"/>
      <c r="S144" s="83"/>
      <c r="T144" s="285"/>
      <c r="U144" s="285"/>
      <c r="V144" s="285"/>
      <c r="W144" s="285"/>
      <c r="X144" s="285"/>
      <c r="Y144" s="225"/>
    </row>
    <row r="145" spans="1:25" ht="36" hidden="1">
      <c r="A145" s="166"/>
      <c r="B145" s="243"/>
      <c r="C145" s="166" t="s">
        <v>169</v>
      </c>
      <c r="D145" s="167" t="s">
        <v>170</v>
      </c>
      <c r="E145" s="195">
        <v>75000</v>
      </c>
      <c r="F145" s="195">
        <v>160000</v>
      </c>
      <c r="G145" s="159"/>
      <c r="H145" s="195">
        <v>160000</v>
      </c>
      <c r="I145" s="159"/>
      <c r="J145" s="265">
        <f>H145+I145</f>
        <v>160000</v>
      </c>
      <c r="K145" s="159"/>
      <c r="L145" s="194">
        <f>J145+K145</f>
        <v>160000</v>
      </c>
      <c r="M145" s="218"/>
      <c r="N145" s="218"/>
      <c r="O145" s="218"/>
      <c r="P145" s="284"/>
      <c r="Q145" s="285"/>
      <c r="R145" s="285"/>
      <c r="S145" s="83"/>
      <c r="T145" s="285"/>
      <c r="U145" s="83"/>
      <c r="V145" s="227"/>
      <c r="W145" s="83"/>
      <c r="X145" s="227"/>
      <c r="Y145" s="225"/>
    </row>
    <row r="146" spans="1:25" ht="12.75">
      <c r="A146" s="172">
        <v>758</v>
      </c>
      <c r="B146" s="242"/>
      <c r="C146" s="172"/>
      <c r="D146" s="157" t="s">
        <v>89</v>
      </c>
      <c r="E146" s="192">
        <v>20000</v>
      </c>
      <c r="F146" s="192">
        <f>SUM(F147)</f>
        <v>160000</v>
      </c>
      <c r="G146" s="159"/>
      <c r="H146" s="192">
        <f aca="true" t="shared" si="12" ref="H146:L147">SUM(H147)</f>
        <v>160000</v>
      </c>
      <c r="I146" s="192">
        <f t="shared" si="12"/>
        <v>0</v>
      </c>
      <c r="J146" s="264">
        <f t="shared" si="12"/>
        <v>160000</v>
      </c>
      <c r="K146" s="192">
        <f t="shared" si="12"/>
        <v>-107570</v>
      </c>
      <c r="L146" s="192">
        <f t="shared" si="12"/>
        <v>52430</v>
      </c>
      <c r="M146" s="223"/>
      <c r="N146" s="223"/>
      <c r="O146" s="223"/>
      <c r="P146" s="34"/>
      <c r="Q146" s="283"/>
      <c r="R146" s="283"/>
      <c r="S146" s="83"/>
      <c r="T146" s="283"/>
      <c r="U146" s="283"/>
      <c r="V146" s="283"/>
      <c r="W146" s="283"/>
      <c r="X146" s="283"/>
      <c r="Y146" s="225"/>
    </row>
    <row r="147" spans="1:25" ht="12.75">
      <c r="A147" s="166"/>
      <c r="B147" s="243">
        <v>75818</v>
      </c>
      <c r="C147" s="166"/>
      <c r="D147" s="163" t="s">
        <v>171</v>
      </c>
      <c r="E147" s="193">
        <v>20000</v>
      </c>
      <c r="F147" s="193">
        <f>SUM(F148)</f>
        <v>160000</v>
      </c>
      <c r="G147" s="159"/>
      <c r="H147" s="193">
        <f t="shared" si="12"/>
        <v>160000</v>
      </c>
      <c r="I147" s="193">
        <f t="shared" si="12"/>
        <v>0</v>
      </c>
      <c r="J147" s="269">
        <f t="shared" si="12"/>
        <v>160000</v>
      </c>
      <c r="K147" s="193">
        <f t="shared" si="12"/>
        <v>-107570</v>
      </c>
      <c r="L147" s="193">
        <f t="shared" si="12"/>
        <v>52430</v>
      </c>
      <c r="M147" s="218"/>
      <c r="N147" s="218"/>
      <c r="O147" s="218"/>
      <c r="P147" s="224"/>
      <c r="Q147" s="226"/>
      <c r="R147" s="226"/>
      <c r="S147" s="83"/>
      <c r="T147" s="226"/>
      <c r="U147" s="226"/>
      <c r="V147" s="226"/>
      <c r="W147" s="226"/>
      <c r="X147" s="226"/>
      <c r="Y147" s="225"/>
    </row>
    <row r="148" spans="1:25" ht="12.75">
      <c r="A148" s="166"/>
      <c r="B148" s="243"/>
      <c r="C148" s="166">
        <v>4810</v>
      </c>
      <c r="D148" s="163" t="s">
        <v>172</v>
      </c>
      <c r="E148" s="193">
        <v>20000</v>
      </c>
      <c r="F148" s="193">
        <v>160000</v>
      </c>
      <c r="G148" s="159"/>
      <c r="H148" s="193">
        <v>160000</v>
      </c>
      <c r="I148" s="159"/>
      <c r="J148" s="265">
        <f>H148+I148</f>
        <v>160000</v>
      </c>
      <c r="K148" s="159">
        <v>-107570</v>
      </c>
      <c r="L148" s="194">
        <f>J148+K148</f>
        <v>52430</v>
      </c>
      <c r="M148" s="218"/>
      <c r="N148" s="218"/>
      <c r="O148" s="218"/>
      <c r="P148" s="224"/>
      <c r="Q148" s="226"/>
      <c r="R148" s="226"/>
      <c r="S148" s="83"/>
      <c r="T148" s="226"/>
      <c r="U148" s="83"/>
      <c r="V148" s="227"/>
      <c r="W148" s="83"/>
      <c r="X148" s="227"/>
      <c r="Y148" s="225"/>
    </row>
    <row r="149" spans="1:25" ht="12.75">
      <c r="A149" s="172">
        <v>801</v>
      </c>
      <c r="B149" s="242"/>
      <c r="C149" s="172"/>
      <c r="D149" s="157" t="s">
        <v>98</v>
      </c>
      <c r="E149" s="192">
        <f aca="true" t="shared" si="13" ref="E149:L149">SUM(E150+E171+E187+E204+E207+E209)</f>
        <v>4178749</v>
      </c>
      <c r="F149" s="192">
        <f t="shared" si="13"/>
        <v>4968679</v>
      </c>
      <c r="G149" s="192">
        <f t="shared" si="13"/>
        <v>27130</v>
      </c>
      <c r="H149" s="192">
        <f t="shared" si="13"/>
        <v>4995809</v>
      </c>
      <c r="I149" s="192">
        <f t="shared" si="13"/>
        <v>0</v>
      </c>
      <c r="J149" s="264">
        <f t="shared" si="13"/>
        <v>4995809</v>
      </c>
      <c r="K149" s="192">
        <f t="shared" si="13"/>
        <v>55500</v>
      </c>
      <c r="L149" s="192">
        <f t="shared" si="13"/>
        <v>5051309</v>
      </c>
      <c r="M149" s="223"/>
      <c r="N149" s="223"/>
      <c r="O149" s="223"/>
      <c r="P149" s="34"/>
      <c r="Q149" s="283"/>
      <c r="R149" s="283"/>
      <c r="S149" s="283"/>
      <c r="T149" s="283"/>
      <c r="U149" s="283"/>
      <c r="V149" s="283"/>
      <c r="W149" s="283"/>
      <c r="X149" s="283"/>
      <c r="Y149" s="225"/>
    </row>
    <row r="150" spans="1:25" ht="12.75">
      <c r="A150" s="166"/>
      <c r="B150" s="243">
        <v>80101</v>
      </c>
      <c r="C150" s="166"/>
      <c r="D150" s="163" t="s">
        <v>99</v>
      </c>
      <c r="E150" s="193">
        <f aca="true" t="shared" si="14" ref="E150:J150">SUM(E151:E169)</f>
        <v>2393436</v>
      </c>
      <c r="F150" s="193">
        <f t="shared" si="14"/>
        <v>3089615</v>
      </c>
      <c r="G150" s="193">
        <f t="shared" si="14"/>
        <v>-52570</v>
      </c>
      <c r="H150" s="193">
        <f t="shared" si="14"/>
        <v>3037045</v>
      </c>
      <c r="I150" s="193">
        <f t="shared" si="14"/>
        <v>0</v>
      </c>
      <c r="J150" s="269">
        <f t="shared" si="14"/>
        <v>3037045</v>
      </c>
      <c r="K150" s="193">
        <f>SUM(K151:K170)</f>
        <v>55500</v>
      </c>
      <c r="L150" s="193">
        <f>SUM(L151:L170)</f>
        <v>3092545</v>
      </c>
      <c r="M150" s="218"/>
      <c r="N150" s="218"/>
      <c r="O150" s="218"/>
      <c r="P150" s="224"/>
      <c r="Q150" s="226"/>
      <c r="R150" s="226"/>
      <c r="S150" s="226"/>
      <c r="T150" s="226"/>
      <c r="U150" s="226"/>
      <c r="V150" s="226"/>
      <c r="W150" s="226"/>
      <c r="X150" s="226"/>
      <c r="Y150" s="225"/>
    </row>
    <row r="151" spans="1:25" ht="36">
      <c r="A151" s="166"/>
      <c r="B151" s="243"/>
      <c r="C151" s="166">
        <v>2820</v>
      </c>
      <c r="D151" s="163" t="s">
        <v>137</v>
      </c>
      <c r="E151" s="195">
        <v>458166</v>
      </c>
      <c r="F151" s="195">
        <v>460000</v>
      </c>
      <c r="G151" s="159"/>
      <c r="H151" s="194">
        <f>SUM(F151+G151)</f>
        <v>460000</v>
      </c>
      <c r="I151" s="159"/>
      <c r="J151" s="265">
        <f>H151+I151</f>
        <v>460000</v>
      </c>
      <c r="K151" s="159">
        <v>7500</v>
      </c>
      <c r="L151" s="194">
        <f>J151+K151</f>
        <v>467500</v>
      </c>
      <c r="M151" s="218"/>
      <c r="N151" s="218"/>
      <c r="O151" s="218"/>
      <c r="P151" s="224"/>
      <c r="Q151" s="285"/>
      <c r="R151" s="285"/>
      <c r="S151" s="83"/>
      <c r="T151" s="227"/>
      <c r="U151" s="83"/>
      <c r="V151" s="227"/>
      <c r="W151" s="83"/>
      <c r="X151" s="227"/>
      <c r="Y151" s="225"/>
    </row>
    <row r="152" spans="1:25" ht="12.75" hidden="1">
      <c r="A152" s="166"/>
      <c r="B152" s="243"/>
      <c r="C152" s="166">
        <v>3020</v>
      </c>
      <c r="D152" s="163" t="s">
        <v>153</v>
      </c>
      <c r="E152" s="193">
        <v>105649</v>
      </c>
      <c r="F152" s="203">
        <v>114292</v>
      </c>
      <c r="G152" s="159"/>
      <c r="H152" s="194">
        <f aca="true" t="shared" si="15" ref="H152:H165">SUM(F152+G152)</f>
        <v>114292</v>
      </c>
      <c r="I152" s="159"/>
      <c r="J152" s="265">
        <f aca="true" t="shared" si="16" ref="J152:J169">H152+I152</f>
        <v>114292</v>
      </c>
      <c r="K152" s="159"/>
      <c r="L152" s="194">
        <f aca="true" t="shared" si="17" ref="L152:L169">J152+K152</f>
        <v>114292</v>
      </c>
      <c r="M152" s="218"/>
      <c r="N152" s="218"/>
      <c r="O152" s="218"/>
      <c r="P152" s="224"/>
      <c r="Q152" s="226"/>
      <c r="R152" s="296"/>
      <c r="S152" s="83"/>
      <c r="T152" s="227"/>
      <c r="U152" s="83"/>
      <c r="V152" s="227"/>
      <c r="W152" s="83"/>
      <c r="X152" s="227"/>
      <c r="Y152" s="225"/>
    </row>
    <row r="153" spans="1:25" ht="12.75" hidden="1">
      <c r="A153" s="166"/>
      <c r="B153" s="243"/>
      <c r="C153" s="166">
        <v>4010</v>
      </c>
      <c r="D153" s="163" t="s">
        <v>147</v>
      </c>
      <c r="E153" s="193">
        <v>1126688</v>
      </c>
      <c r="F153" s="203">
        <v>1199191</v>
      </c>
      <c r="G153" s="159"/>
      <c r="H153" s="194">
        <f t="shared" si="15"/>
        <v>1199191</v>
      </c>
      <c r="I153" s="159"/>
      <c r="J153" s="265">
        <f t="shared" si="16"/>
        <v>1199191</v>
      </c>
      <c r="K153" s="159"/>
      <c r="L153" s="194">
        <f t="shared" si="17"/>
        <v>1199191</v>
      </c>
      <c r="M153" s="218"/>
      <c r="N153" s="218"/>
      <c r="O153" s="218"/>
      <c r="P153" s="224"/>
      <c r="Q153" s="226"/>
      <c r="R153" s="296"/>
      <c r="S153" s="83"/>
      <c r="T153" s="227"/>
      <c r="U153" s="83"/>
      <c r="V153" s="227"/>
      <c r="W153" s="83"/>
      <c r="X153" s="227"/>
      <c r="Y153" s="225"/>
    </row>
    <row r="154" spans="1:25" ht="12.75" hidden="1">
      <c r="A154" s="166"/>
      <c r="B154" s="243"/>
      <c r="C154" s="166">
        <v>4040</v>
      </c>
      <c r="D154" s="163" t="s">
        <v>148</v>
      </c>
      <c r="E154" s="193">
        <v>88117</v>
      </c>
      <c r="F154" s="203">
        <v>95769</v>
      </c>
      <c r="G154" s="159"/>
      <c r="H154" s="194">
        <f t="shared" si="15"/>
        <v>95769</v>
      </c>
      <c r="I154" s="159"/>
      <c r="J154" s="265">
        <f t="shared" si="16"/>
        <v>95769</v>
      </c>
      <c r="K154" s="159"/>
      <c r="L154" s="194">
        <f t="shared" si="17"/>
        <v>95769</v>
      </c>
      <c r="M154" s="218"/>
      <c r="N154" s="218"/>
      <c r="O154" s="218"/>
      <c r="P154" s="224"/>
      <c r="Q154" s="226"/>
      <c r="R154" s="296"/>
      <c r="S154" s="83"/>
      <c r="T154" s="227"/>
      <c r="U154" s="83"/>
      <c r="V154" s="227"/>
      <c r="W154" s="83"/>
      <c r="X154" s="227"/>
      <c r="Y154" s="225"/>
    </row>
    <row r="155" spans="1:25" ht="12.75" hidden="1">
      <c r="A155" s="166"/>
      <c r="B155" s="243"/>
      <c r="C155" s="166">
        <v>4110</v>
      </c>
      <c r="D155" s="163" t="s">
        <v>142</v>
      </c>
      <c r="E155" s="193">
        <v>236120</v>
      </c>
      <c r="F155" s="203">
        <v>252245</v>
      </c>
      <c r="G155" s="159"/>
      <c r="H155" s="194">
        <f t="shared" si="15"/>
        <v>252245</v>
      </c>
      <c r="I155" s="159"/>
      <c r="J155" s="265">
        <f t="shared" si="16"/>
        <v>252245</v>
      </c>
      <c r="K155" s="159"/>
      <c r="L155" s="194">
        <f t="shared" si="17"/>
        <v>252245</v>
      </c>
      <c r="M155" s="218"/>
      <c r="N155" s="218"/>
      <c r="O155" s="218"/>
      <c r="P155" s="224"/>
      <c r="Q155" s="226"/>
      <c r="R155" s="296"/>
      <c r="S155" s="83"/>
      <c r="T155" s="227"/>
      <c r="U155" s="83"/>
      <c r="V155" s="227"/>
      <c r="W155" s="83"/>
      <c r="X155" s="227"/>
      <c r="Y155" s="225"/>
    </row>
    <row r="156" spans="1:25" ht="12.75" hidden="1">
      <c r="A156" s="166"/>
      <c r="B156" s="243"/>
      <c r="C156" s="166">
        <v>4120</v>
      </c>
      <c r="D156" s="163" t="s">
        <v>143</v>
      </c>
      <c r="E156" s="193">
        <v>32150</v>
      </c>
      <c r="F156" s="203">
        <v>34353</v>
      </c>
      <c r="G156" s="159"/>
      <c r="H156" s="194">
        <f t="shared" si="15"/>
        <v>34353</v>
      </c>
      <c r="I156" s="159"/>
      <c r="J156" s="265">
        <f t="shared" si="16"/>
        <v>34353</v>
      </c>
      <c r="K156" s="159"/>
      <c r="L156" s="194">
        <f t="shared" si="17"/>
        <v>34353</v>
      </c>
      <c r="M156" s="218"/>
      <c r="N156" s="218"/>
      <c r="O156" s="218"/>
      <c r="P156" s="224"/>
      <c r="Q156" s="226"/>
      <c r="R156" s="296"/>
      <c r="S156" s="83"/>
      <c r="T156" s="227"/>
      <c r="U156" s="83"/>
      <c r="V156" s="227"/>
      <c r="W156" s="83"/>
      <c r="X156" s="227"/>
      <c r="Y156" s="225"/>
    </row>
    <row r="157" spans="1:25" ht="12.75" hidden="1">
      <c r="A157" s="166"/>
      <c r="B157" s="243"/>
      <c r="C157" s="166" t="s">
        <v>173</v>
      </c>
      <c r="D157" s="163" t="s">
        <v>174</v>
      </c>
      <c r="E157" s="193">
        <v>9700</v>
      </c>
      <c r="F157" s="203">
        <v>10000</v>
      </c>
      <c r="G157" s="159"/>
      <c r="H157" s="194">
        <f t="shared" si="15"/>
        <v>10000</v>
      </c>
      <c r="I157" s="159"/>
      <c r="J157" s="265">
        <f t="shared" si="16"/>
        <v>10000</v>
      </c>
      <c r="K157" s="159"/>
      <c r="L157" s="194">
        <f t="shared" si="17"/>
        <v>10000</v>
      </c>
      <c r="M157" s="218"/>
      <c r="N157" s="218"/>
      <c r="O157" s="218"/>
      <c r="P157" s="224"/>
      <c r="Q157" s="226"/>
      <c r="R157" s="296"/>
      <c r="S157" s="83"/>
      <c r="T157" s="227"/>
      <c r="U157" s="83"/>
      <c r="V157" s="227"/>
      <c r="W157" s="83"/>
      <c r="X157" s="227"/>
      <c r="Y157" s="225"/>
    </row>
    <row r="158" spans="1:25" ht="24" hidden="1">
      <c r="A158" s="166"/>
      <c r="B158" s="243"/>
      <c r="C158" s="166">
        <v>4140</v>
      </c>
      <c r="D158" s="163" t="s">
        <v>175</v>
      </c>
      <c r="E158" s="193">
        <v>6632</v>
      </c>
      <c r="F158" s="203">
        <v>7011</v>
      </c>
      <c r="G158" s="159"/>
      <c r="H158" s="194">
        <f t="shared" si="15"/>
        <v>7011</v>
      </c>
      <c r="I158" s="159"/>
      <c r="J158" s="265">
        <f t="shared" si="16"/>
        <v>7011</v>
      </c>
      <c r="K158" s="159"/>
      <c r="L158" s="194">
        <f t="shared" si="17"/>
        <v>7011</v>
      </c>
      <c r="M158" s="218"/>
      <c r="N158" s="218"/>
      <c r="O158" s="218"/>
      <c r="P158" s="224"/>
      <c r="Q158" s="226"/>
      <c r="R158" s="296"/>
      <c r="S158" s="83"/>
      <c r="T158" s="227"/>
      <c r="U158" s="83"/>
      <c r="V158" s="227"/>
      <c r="W158" s="83"/>
      <c r="X158" s="227"/>
      <c r="Y158" s="225"/>
    </row>
    <row r="159" spans="1:25" ht="12.75">
      <c r="A159" s="166"/>
      <c r="B159" s="243"/>
      <c r="C159" s="166">
        <v>4210</v>
      </c>
      <c r="D159" s="163" t="s">
        <v>132</v>
      </c>
      <c r="E159" s="193">
        <v>32947</v>
      </c>
      <c r="F159" s="203">
        <v>28476</v>
      </c>
      <c r="G159" s="159">
        <v>30000</v>
      </c>
      <c r="H159" s="194">
        <f t="shared" si="15"/>
        <v>58476</v>
      </c>
      <c r="I159" s="159"/>
      <c r="J159" s="265">
        <f t="shared" si="16"/>
        <v>58476</v>
      </c>
      <c r="K159" s="159">
        <v>8000</v>
      </c>
      <c r="L159" s="194">
        <f t="shared" si="17"/>
        <v>66476</v>
      </c>
      <c r="M159" s="218"/>
      <c r="N159" s="218"/>
      <c r="O159" s="218"/>
      <c r="P159" s="224"/>
      <c r="Q159" s="226"/>
      <c r="R159" s="296"/>
      <c r="S159" s="83"/>
      <c r="T159" s="227"/>
      <c r="U159" s="83"/>
      <c r="V159" s="227"/>
      <c r="W159" s="83"/>
      <c r="X159" s="227"/>
      <c r="Y159" s="225"/>
    </row>
    <row r="160" spans="1:25" ht="24" hidden="1">
      <c r="A160" s="166"/>
      <c r="B160" s="243"/>
      <c r="C160" s="166">
        <v>4240</v>
      </c>
      <c r="D160" s="167" t="s">
        <v>176</v>
      </c>
      <c r="E160" s="198">
        <v>7314</v>
      </c>
      <c r="F160" s="204">
        <v>7534</v>
      </c>
      <c r="G160" s="159"/>
      <c r="H160" s="194">
        <f t="shared" si="15"/>
        <v>7534</v>
      </c>
      <c r="I160" s="159"/>
      <c r="J160" s="265">
        <f t="shared" si="16"/>
        <v>7534</v>
      </c>
      <c r="K160" s="159"/>
      <c r="L160" s="194">
        <f t="shared" si="17"/>
        <v>7534</v>
      </c>
      <c r="M160" s="218"/>
      <c r="N160" s="218"/>
      <c r="O160" s="218"/>
      <c r="P160" s="284"/>
      <c r="Q160" s="290"/>
      <c r="R160" s="297"/>
      <c r="S160" s="83"/>
      <c r="T160" s="227"/>
      <c r="U160" s="83"/>
      <c r="V160" s="227"/>
      <c r="W160" s="83"/>
      <c r="X160" s="227"/>
      <c r="Y160" s="225"/>
    </row>
    <row r="161" spans="1:25" ht="12.75" hidden="1">
      <c r="A161" s="166"/>
      <c r="B161" s="243"/>
      <c r="C161" s="166">
        <v>4260</v>
      </c>
      <c r="D161" s="163" t="s">
        <v>154</v>
      </c>
      <c r="E161" s="193">
        <v>75717</v>
      </c>
      <c r="F161" s="203">
        <v>77988</v>
      </c>
      <c r="G161" s="159"/>
      <c r="H161" s="194">
        <f t="shared" si="15"/>
        <v>77988</v>
      </c>
      <c r="I161" s="159"/>
      <c r="J161" s="265">
        <f t="shared" si="16"/>
        <v>77988</v>
      </c>
      <c r="K161" s="159"/>
      <c r="L161" s="194">
        <f t="shared" si="17"/>
        <v>77988</v>
      </c>
      <c r="M161" s="218"/>
      <c r="N161" s="218"/>
      <c r="O161" s="218"/>
      <c r="P161" s="224"/>
      <c r="Q161" s="226"/>
      <c r="R161" s="296"/>
      <c r="S161" s="83"/>
      <c r="T161" s="227"/>
      <c r="U161" s="83"/>
      <c r="V161" s="227"/>
      <c r="W161" s="83"/>
      <c r="X161" s="227"/>
      <c r="Y161" s="225"/>
    </row>
    <row r="162" spans="1:25" ht="12.75">
      <c r="A162" s="166"/>
      <c r="B162" s="243"/>
      <c r="C162" s="166">
        <v>4270</v>
      </c>
      <c r="D162" s="163" t="s">
        <v>133</v>
      </c>
      <c r="E162" s="193">
        <v>105131</v>
      </c>
      <c r="F162" s="203">
        <v>690103</v>
      </c>
      <c r="G162" s="159">
        <v>-114570</v>
      </c>
      <c r="H162" s="194">
        <f t="shared" si="15"/>
        <v>575533</v>
      </c>
      <c r="I162" s="159"/>
      <c r="J162" s="265">
        <f t="shared" si="16"/>
        <v>575533</v>
      </c>
      <c r="K162" s="159">
        <v>-50000</v>
      </c>
      <c r="L162" s="194">
        <f t="shared" si="17"/>
        <v>525533</v>
      </c>
      <c r="M162" s="218"/>
      <c r="N162" s="218"/>
      <c r="O162" s="218"/>
      <c r="P162" s="224"/>
      <c r="Q162" s="226"/>
      <c r="R162" s="296"/>
      <c r="S162" s="83"/>
      <c r="T162" s="227"/>
      <c r="U162" s="83"/>
      <c r="V162" s="227"/>
      <c r="W162" s="83"/>
      <c r="X162" s="227"/>
      <c r="Y162" s="225"/>
    </row>
    <row r="163" spans="1:25" ht="24" hidden="1">
      <c r="A163" s="166"/>
      <c r="B163" s="243"/>
      <c r="C163" s="166" t="s">
        <v>271</v>
      </c>
      <c r="D163" s="163" t="s">
        <v>272</v>
      </c>
      <c r="E163" s="193"/>
      <c r="F163" s="203"/>
      <c r="G163" s="159">
        <v>32000</v>
      </c>
      <c r="H163" s="194">
        <f t="shared" si="15"/>
        <v>32000</v>
      </c>
      <c r="I163" s="159"/>
      <c r="J163" s="265">
        <f t="shared" si="16"/>
        <v>32000</v>
      </c>
      <c r="K163" s="159"/>
      <c r="L163" s="194">
        <f t="shared" si="17"/>
        <v>32000</v>
      </c>
      <c r="M163" s="218"/>
      <c r="N163" s="218"/>
      <c r="O163" s="218"/>
      <c r="P163" s="224"/>
      <c r="Q163" s="226"/>
      <c r="R163" s="296"/>
      <c r="S163" s="83"/>
      <c r="T163" s="227"/>
      <c r="U163" s="83"/>
      <c r="V163" s="227"/>
      <c r="W163" s="83"/>
      <c r="X163" s="227"/>
      <c r="Y163" s="225"/>
    </row>
    <row r="164" spans="1:25" ht="12.75" hidden="1">
      <c r="A164" s="166"/>
      <c r="B164" s="243"/>
      <c r="C164" s="166">
        <v>4280</v>
      </c>
      <c r="D164" s="163" t="s">
        <v>177</v>
      </c>
      <c r="E164" s="193">
        <v>2840</v>
      </c>
      <c r="F164" s="203">
        <v>2924</v>
      </c>
      <c r="G164" s="159"/>
      <c r="H164" s="194">
        <f t="shared" si="15"/>
        <v>2924</v>
      </c>
      <c r="I164" s="159"/>
      <c r="J164" s="265">
        <f t="shared" si="16"/>
        <v>2924</v>
      </c>
      <c r="K164" s="159"/>
      <c r="L164" s="194">
        <f t="shared" si="17"/>
        <v>2924</v>
      </c>
      <c r="M164" s="218"/>
      <c r="N164" s="218"/>
      <c r="O164" s="218"/>
      <c r="P164" s="224"/>
      <c r="Q164" s="226"/>
      <c r="R164" s="296"/>
      <c r="S164" s="83"/>
      <c r="T164" s="227"/>
      <c r="U164" s="83"/>
      <c r="V164" s="227"/>
      <c r="W164" s="83"/>
      <c r="X164" s="227"/>
      <c r="Y164" s="225"/>
    </row>
    <row r="165" spans="1:25" ht="12.75" hidden="1">
      <c r="A165" s="166"/>
      <c r="B165" s="243"/>
      <c r="C165" s="166">
        <v>4300</v>
      </c>
      <c r="D165" s="163" t="s">
        <v>127</v>
      </c>
      <c r="E165" s="193">
        <v>28951</v>
      </c>
      <c r="F165" s="203">
        <v>29810</v>
      </c>
      <c r="G165" s="159"/>
      <c r="H165" s="194">
        <f t="shared" si="15"/>
        <v>29810</v>
      </c>
      <c r="I165" s="159">
        <v>-2990</v>
      </c>
      <c r="J165" s="265">
        <f t="shared" si="16"/>
        <v>26820</v>
      </c>
      <c r="K165" s="159"/>
      <c r="L165" s="194">
        <f t="shared" si="17"/>
        <v>26820</v>
      </c>
      <c r="M165" s="218"/>
      <c r="N165" s="218"/>
      <c r="O165" s="218"/>
      <c r="P165" s="224"/>
      <c r="Q165" s="226"/>
      <c r="R165" s="296"/>
      <c r="S165" s="83"/>
      <c r="T165" s="227"/>
      <c r="U165" s="83"/>
      <c r="V165" s="227"/>
      <c r="W165" s="83"/>
      <c r="X165" s="227"/>
      <c r="Y165" s="225"/>
    </row>
    <row r="166" spans="1:25" ht="12.75" hidden="1">
      <c r="A166" s="166"/>
      <c r="B166" s="243"/>
      <c r="C166" s="166" t="s">
        <v>311</v>
      </c>
      <c r="D166" s="163" t="s">
        <v>312</v>
      </c>
      <c r="E166" s="193"/>
      <c r="F166" s="203"/>
      <c r="G166" s="159"/>
      <c r="H166" s="194"/>
      <c r="I166" s="159">
        <v>2990</v>
      </c>
      <c r="J166" s="265">
        <f t="shared" si="16"/>
        <v>2990</v>
      </c>
      <c r="K166" s="159"/>
      <c r="L166" s="194">
        <f t="shared" si="17"/>
        <v>2990</v>
      </c>
      <c r="M166" s="218"/>
      <c r="N166" s="218"/>
      <c r="O166" s="218"/>
      <c r="P166" s="224"/>
      <c r="Q166" s="226"/>
      <c r="R166" s="296"/>
      <c r="S166" s="83"/>
      <c r="T166" s="227"/>
      <c r="U166" s="83"/>
      <c r="V166" s="227"/>
      <c r="W166" s="83"/>
      <c r="X166" s="227"/>
      <c r="Y166" s="225"/>
    </row>
    <row r="167" spans="1:25" ht="12.75" hidden="1">
      <c r="A167" s="166"/>
      <c r="B167" s="243"/>
      <c r="C167" s="166">
        <v>4410</v>
      </c>
      <c r="D167" s="163" t="s">
        <v>149</v>
      </c>
      <c r="E167" s="193">
        <v>3625</v>
      </c>
      <c r="F167" s="203">
        <v>3734</v>
      </c>
      <c r="G167" s="159"/>
      <c r="H167" s="194">
        <f>SUM(F167+G167)</f>
        <v>3734</v>
      </c>
      <c r="I167" s="159"/>
      <c r="J167" s="265">
        <f t="shared" si="16"/>
        <v>3734</v>
      </c>
      <c r="K167" s="159"/>
      <c r="L167" s="194">
        <f t="shared" si="17"/>
        <v>3734</v>
      </c>
      <c r="M167" s="218"/>
      <c r="N167" s="218"/>
      <c r="O167" s="218"/>
      <c r="P167" s="224"/>
      <c r="Q167" s="226"/>
      <c r="R167" s="296"/>
      <c r="S167" s="83"/>
      <c r="T167" s="227"/>
      <c r="U167" s="83"/>
      <c r="V167" s="227"/>
      <c r="W167" s="83"/>
      <c r="X167" s="227"/>
      <c r="Y167" s="225"/>
    </row>
    <row r="168" spans="1:25" ht="12.75" hidden="1">
      <c r="A168" s="166"/>
      <c r="B168" s="243"/>
      <c r="C168" s="166">
        <v>4430</v>
      </c>
      <c r="D168" s="163" t="s">
        <v>144</v>
      </c>
      <c r="E168" s="193">
        <v>3246</v>
      </c>
      <c r="F168" s="203">
        <v>3343</v>
      </c>
      <c r="G168" s="159"/>
      <c r="H168" s="194">
        <f>SUM(F168+G168)</f>
        <v>3343</v>
      </c>
      <c r="I168" s="159"/>
      <c r="J168" s="265">
        <f t="shared" si="16"/>
        <v>3343</v>
      </c>
      <c r="K168" s="159"/>
      <c r="L168" s="194">
        <f t="shared" si="17"/>
        <v>3343</v>
      </c>
      <c r="M168" s="218"/>
      <c r="N168" s="218"/>
      <c r="O168" s="218"/>
      <c r="P168" s="224"/>
      <c r="Q168" s="226"/>
      <c r="R168" s="296"/>
      <c r="S168" s="83"/>
      <c r="T168" s="227"/>
      <c r="U168" s="83"/>
      <c r="V168" s="227"/>
      <c r="W168" s="83"/>
      <c r="X168" s="227"/>
      <c r="Y168" s="225"/>
    </row>
    <row r="169" spans="1:25" ht="24">
      <c r="A169" s="166"/>
      <c r="B169" s="243"/>
      <c r="C169" s="166">
        <v>4440</v>
      </c>
      <c r="D169" s="167" t="s">
        <v>150</v>
      </c>
      <c r="E169" s="198">
        <v>70443</v>
      </c>
      <c r="F169" s="205">
        <v>72842</v>
      </c>
      <c r="G169" s="159"/>
      <c r="H169" s="194">
        <f>SUM(F169+G169)</f>
        <v>72842</v>
      </c>
      <c r="I169" s="159"/>
      <c r="J169" s="265">
        <f t="shared" si="16"/>
        <v>72842</v>
      </c>
      <c r="K169" s="159"/>
      <c r="L169" s="194">
        <f t="shared" si="17"/>
        <v>72842</v>
      </c>
      <c r="M169" s="218"/>
      <c r="N169" s="218"/>
      <c r="O169" s="218"/>
      <c r="P169" s="284"/>
      <c r="Q169" s="290"/>
      <c r="R169" s="298"/>
      <c r="S169" s="83"/>
      <c r="T169" s="227"/>
      <c r="U169" s="83"/>
      <c r="V169" s="227"/>
      <c r="W169" s="83"/>
      <c r="X169" s="227"/>
      <c r="Y169" s="225"/>
    </row>
    <row r="170" spans="1:25" ht="12.75">
      <c r="A170" s="166"/>
      <c r="B170" s="243"/>
      <c r="C170" s="166" t="s">
        <v>178</v>
      </c>
      <c r="D170" s="167" t="s">
        <v>348</v>
      </c>
      <c r="E170" s="198"/>
      <c r="F170" s="205"/>
      <c r="G170" s="159"/>
      <c r="H170" s="194"/>
      <c r="I170" s="159"/>
      <c r="J170" s="265"/>
      <c r="K170" s="180">
        <v>90000</v>
      </c>
      <c r="L170" s="211">
        <v>90000</v>
      </c>
      <c r="M170" s="218"/>
      <c r="N170" s="218"/>
      <c r="O170" s="218"/>
      <c r="P170" s="284"/>
      <c r="Q170" s="290"/>
      <c r="R170" s="298"/>
      <c r="S170" s="83"/>
      <c r="T170" s="227"/>
      <c r="U170" s="83"/>
      <c r="V170" s="227"/>
      <c r="W170" s="83"/>
      <c r="X170" s="227"/>
      <c r="Y170" s="225"/>
    </row>
    <row r="171" spans="1:25" ht="12.75" hidden="1">
      <c r="A171" s="166"/>
      <c r="B171" s="243" t="s">
        <v>179</v>
      </c>
      <c r="C171" s="166"/>
      <c r="D171" s="163" t="s">
        <v>101</v>
      </c>
      <c r="E171" s="193">
        <f aca="true" t="shared" si="18" ref="E171:L171">SUM(E172:E186)</f>
        <v>615347</v>
      </c>
      <c r="F171" s="193">
        <f t="shared" si="18"/>
        <v>619918</v>
      </c>
      <c r="G171" s="193">
        <f t="shared" si="18"/>
        <v>0</v>
      </c>
      <c r="H171" s="193">
        <f t="shared" si="18"/>
        <v>619918</v>
      </c>
      <c r="I171" s="193">
        <f t="shared" si="18"/>
        <v>0</v>
      </c>
      <c r="J171" s="269">
        <f t="shared" si="18"/>
        <v>619918</v>
      </c>
      <c r="K171" s="193">
        <f t="shared" si="18"/>
        <v>0</v>
      </c>
      <c r="L171" s="193">
        <f t="shared" si="18"/>
        <v>619918</v>
      </c>
      <c r="M171" s="218"/>
      <c r="N171" s="218"/>
      <c r="O171" s="218"/>
      <c r="P171" s="224"/>
      <c r="Q171" s="226"/>
      <c r="R171" s="226"/>
      <c r="S171" s="226"/>
      <c r="T171" s="226"/>
      <c r="U171" s="226"/>
      <c r="V171" s="226"/>
      <c r="W171" s="226"/>
      <c r="X171" s="226"/>
      <c r="Y171" s="225"/>
    </row>
    <row r="172" spans="1:25" ht="12.75" hidden="1">
      <c r="A172" s="166"/>
      <c r="B172" s="243"/>
      <c r="C172" s="166">
        <v>3020</v>
      </c>
      <c r="D172" s="163" t="s">
        <v>153</v>
      </c>
      <c r="E172" s="193">
        <v>31520</v>
      </c>
      <c r="F172" s="193">
        <v>32342</v>
      </c>
      <c r="G172" s="193">
        <v>0</v>
      </c>
      <c r="H172" s="194">
        <f>SUM(F172+G172)</f>
        <v>32342</v>
      </c>
      <c r="I172" s="159"/>
      <c r="J172" s="265">
        <f>H172+I172</f>
        <v>32342</v>
      </c>
      <c r="K172" s="159"/>
      <c r="L172" s="194">
        <f>J172+K172</f>
        <v>32342</v>
      </c>
      <c r="M172" s="218"/>
      <c r="N172" s="218"/>
      <c r="O172" s="218"/>
      <c r="P172" s="224"/>
      <c r="Q172" s="226"/>
      <c r="R172" s="226"/>
      <c r="S172" s="226"/>
      <c r="T172" s="227"/>
      <c r="U172" s="83"/>
      <c r="V172" s="227"/>
      <c r="W172" s="83"/>
      <c r="X172" s="227"/>
      <c r="Y172" s="225"/>
    </row>
    <row r="173" spans="1:25" ht="12.75" hidden="1">
      <c r="A173" s="166"/>
      <c r="B173" s="243"/>
      <c r="C173" s="166">
        <v>4010</v>
      </c>
      <c r="D173" s="163" t="s">
        <v>147</v>
      </c>
      <c r="E173" s="193">
        <v>338314</v>
      </c>
      <c r="F173" s="193">
        <v>337780</v>
      </c>
      <c r="G173" s="159">
        <v>0</v>
      </c>
      <c r="H173" s="194">
        <f aca="true" t="shared" si="19" ref="H173:H186">SUM(F173+G173)</f>
        <v>337780</v>
      </c>
      <c r="I173" s="159"/>
      <c r="J173" s="265">
        <f aca="true" t="shared" si="20" ref="J173:J186">H173+I173</f>
        <v>337780</v>
      </c>
      <c r="K173" s="159"/>
      <c r="L173" s="194">
        <f aca="true" t="shared" si="21" ref="L173:L186">J173+K173</f>
        <v>337780</v>
      </c>
      <c r="M173" s="218"/>
      <c r="N173" s="218"/>
      <c r="O173" s="218"/>
      <c r="P173" s="224"/>
      <c r="Q173" s="226"/>
      <c r="R173" s="226"/>
      <c r="S173" s="83"/>
      <c r="T173" s="227"/>
      <c r="U173" s="83"/>
      <c r="V173" s="227"/>
      <c r="W173" s="83"/>
      <c r="X173" s="227"/>
      <c r="Y173" s="225"/>
    </row>
    <row r="174" spans="1:25" ht="12.75" hidden="1">
      <c r="A174" s="166"/>
      <c r="B174" s="243"/>
      <c r="C174" s="166">
        <v>4040</v>
      </c>
      <c r="D174" s="163" t="s">
        <v>148</v>
      </c>
      <c r="E174" s="193">
        <v>26098</v>
      </c>
      <c r="F174" s="193">
        <v>28756</v>
      </c>
      <c r="G174" s="159">
        <v>0</v>
      </c>
      <c r="H174" s="194">
        <f t="shared" si="19"/>
        <v>28756</v>
      </c>
      <c r="I174" s="159"/>
      <c r="J174" s="265">
        <f t="shared" si="20"/>
        <v>28756</v>
      </c>
      <c r="K174" s="159"/>
      <c r="L174" s="194">
        <f t="shared" si="21"/>
        <v>28756</v>
      </c>
      <c r="M174" s="218"/>
      <c r="N174" s="218"/>
      <c r="O174" s="218"/>
      <c r="P174" s="224"/>
      <c r="Q174" s="226"/>
      <c r="R174" s="226"/>
      <c r="S174" s="83"/>
      <c r="T174" s="227"/>
      <c r="U174" s="83"/>
      <c r="V174" s="227"/>
      <c r="W174" s="83"/>
      <c r="X174" s="227"/>
      <c r="Y174" s="225"/>
    </row>
    <row r="175" spans="1:25" ht="12.75" hidden="1">
      <c r="A175" s="166"/>
      <c r="B175" s="243"/>
      <c r="C175" s="166">
        <v>4110</v>
      </c>
      <c r="D175" s="163" t="s">
        <v>142</v>
      </c>
      <c r="E175" s="193">
        <v>70994</v>
      </c>
      <c r="F175" s="193">
        <v>71354</v>
      </c>
      <c r="G175" s="159">
        <v>0</v>
      </c>
      <c r="H175" s="194">
        <f t="shared" si="19"/>
        <v>71354</v>
      </c>
      <c r="I175" s="159"/>
      <c r="J175" s="265">
        <f t="shared" si="20"/>
        <v>71354</v>
      </c>
      <c r="K175" s="159"/>
      <c r="L175" s="194">
        <f t="shared" si="21"/>
        <v>71354</v>
      </c>
      <c r="M175" s="218"/>
      <c r="N175" s="218"/>
      <c r="O175" s="218"/>
      <c r="P175" s="224"/>
      <c r="Q175" s="226"/>
      <c r="R175" s="226"/>
      <c r="S175" s="83"/>
      <c r="T175" s="227"/>
      <c r="U175" s="83"/>
      <c r="V175" s="227"/>
      <c r="W175" s="83"/>
      <c r="X175" s="227"/>
      <c r="Y175" s="225"/>
    </row>
    <row r="176" spans="1:25" ht="12.75" hidden="1">
      <c r="A176" s="166"/>
      <c r="B176" s="243"/>
      <c r="C176" s="166">
        <v>4120</v>
      </c>
      <c r="D176" s="163" t="s">
        <v>143</v>
      </c>
      <c r="E176" s="193">
        <v>9668</v>
      </c>
      <c r="F176" s="193">
        <v>9717</v>
      </c>
      <c r="G176" s="159">
        <v>0</v>
      </c>
      <c r="H176" s="194">
        <f t="shared" si="19"/>
        <v>9717</v>
      </c>
      <c r="I176" s="159"/>
      <c r="J176" s="265">
        <f t="shared" si="20"/>
        <v>9717</v>
      </c>
      <c r="K176" s="159"/>
      <c r="L176" s="194">
        <f t="shared" si="21"/>
        <v>9717</v>
      </c>
      <c r="M176" s="218"/>
      <c r="N176" s="218"/>
      <c r="O176" s="218"/>
      <c r="P176" s="224"/>
      <c r="Q176" s="226"/>
      <c r="R176" s="226"/>
      <c r="S176" s="83"/>
      <c r="T176" s="227"/>
      <c r="U176" s="83"/>
      <c r="V176" s="227"/>
      <c r="W176" s="83"/>
      <c r="X176" s="227"/>
      <c r="Y176" s="225"/>
    </row>
    <row r="177" spans="1:25" ht="12.75" hidden="1">
      <c r="A177" s="166"/>
      <c r="B177" s="243"/>
      <c r="C177" s="166" t="s">
        <v>173</v>
      </c>
      <c r="D177" s="163" t="s">
        <v>174</v>
      </c>
      <c r="E177" s="193">
        <v>8700</v>
      </c>
      <c r="F177" s="193">
        <v>9000</v>
      </c>
      <c r="G177" s="159">
        <v>0</v>
      </c>
      <c r="H177" s="194">
        <f t="shared" si="19"/>
        <v>9000</v>
      </c>
      <c r="I177" s="159"/>
      <c r="J177" s="265">
        <f t="shared" si="20"/>
        <v>9000</v>
      </c>
      <c r="K177" s="159"/>
      <c r="L177" s="194">
        <f t="shared" si="21"/>
        <v>9000</v>
      </c>
      <c r="M177" s="218"/>
      <c r="N177" s="218"/>
      <c r="O177" s="218"/>
      <c r="P177" s="224"/>
      <c r="Q177" s="226"/>
      <c r="R177" s="226"/>
      <c r="S177" s="83"/>
      <c r="T177" s="227"/>
      <c r="U177" s="83"/>
      <c r="V177" s="227"/>
      <c r="W177" s="83"/>
      <c r="X177" s="227"/>
      <c r="Y177" s="225"/>
    </row>
    <row r="178" spans="1:25" ht="12.75" hidden="1">
      <c r="A178" s="166"/>
      <c r="B178" s="243"/>
      <c r="C178" s="166">
        <v>4210</v>
      </c>
      <c r="D178" s="163" t="s">
        <v>132</v>
      </c>
      <c r="E178" s="193">
        <v>24100</v>
      </c>
      <c r="F178" s="193">
        <v>12463</v>
      </c>
      <c r="G178" s="159">
        <v>0</v>
      </c>
      <c r="H178" s="194">
        <f t="shared" si="19"/>
        <v>12463</v>
      </c>
      <c r="I178" s="159"/>
      <c r="J178" s="265">
        <f t="shared" si="20"/>
        <v>12463</v>
      </c>
      <c r="K178" s="159"/>
      <c r="L178" s="194">
        <f t="shared" si="21"/>
        <v>12463</v>
      </c>
      <c r="M178" s="218"/>
      <c r="N178" s="218"/>
      <c r="O178" s="218"/>
      <c r="P178" s="224"/>
      <c r="Q178" s="226"/>
      <c r="R178" s="226"/>
      <c r="S178" s="83"/>
      <c r="T178" s="227"/>
      <c r="U178" s="83"/>
      <c r="V178" s="227"/>
      <c r="W178" s="83"/>
      <c r="X178" s="227"/>
      <c r="Y178" s="225"/>
    </row>
    <row r="179" spans="1:25" ht="12.75" hidden="1">
      <c r="A179" s="166"/>
      <c r="B179" s="243"/>
      <c r="C179" s="166" t="s">
        <v>180</v>
      </c>
      <c r="D179" s="163" t="s">
        <v>181</v>
      </c>
      <c r="E179" s="193">
        <v>35258</v>
      </c>
      <c r="F179" s="193">
        <v>59740</v>
      </c>
      <c r="G179" s="159">
        <v>0</v>
      </c>
      <c r="H179" s="194">
        <f t="shared" si="19"/>
        <v>59740</v>
      </c>
      <c r="I179" s="159"/>
      <c r="J179" s="265">
        <f t="shared" si="20"/>
        <v>59740</v>
      </c>
      <c r="K179" s="159"/>
      <c r="L179" s="194">
        <f t="shared" si="21"/>
        <v>59740</v>
      </c>
      <c r="M179" s="218"/>
      <c r="N179" s="218"/>
      <c r="O179" s="218"/>
      <c r="P179" s="224"/>
      <c r="Q179" s="226"/>
      <c r="R179" s="226"/>
      <c r="S179" s="83"/>
      <c r="T179" s="227"/>
      <c r="U179" s="83"/>
      <c r="V179" s="227"/>
      <c r="W179" s="83"/>
      <c r="X179" s="227"/>
      <c r="Y179" s="225"/>
    </row>
    <row r="180" spans="1:25" ht="12.75" hidden="1">
      <c r="A180" s="166"/>
      <c r="B180" s="243"/>
      <c r="C180" s="166">
        <v>4260</v>
      </c>
      <c r="D180" s="163" t="s">
        <v>154</v>
      </c>
      <c r="E180" s="193">
        <v>17840</v>
      </c>
      <c r="F180" s="193">
        <v>18730</v>
      </c>
      <c r="G180" s="159">
        <v>0</v>
      </c>
      <c r="H180" s="194">
        <f t="shared" si="19"/>
        <v>18730</v>
      </c>
      <c r="I180" s="159"/>
      <c r="J180" s="265">
        <f t="shared" si="20"/>
        <v>18730</v>
      </c>
      <c r="K180" s="159"/>
      <c r="L180" s="194">
        <f t="shared" si="21"/>
        <v>18730</v>
      </c>
      <c r="M180" s="218"/>
      <c r="N180" s="218"/>
      <c r="O180" s="218"/>
      <c r="P180" s="224"/>
      <c r="Q180" s="226"/>
      <c r="R180" s="226"/>
      <c r="S180" s="83"/>
      <c r="T180" s="227"/>
      <c r="U180" s="83"/>
      <c r="V180" s="227"/>
      <c r="W180" s="83"/>
      <c r="X180" s="227"/>
      <c r="Y180" s="225"/>
    </row>
    <row r="181" spans="1:25" ht="12.75" hidden="1">
      <c r="A181" s="166"/>
      <c r="B181" s="243"/>
      <c r="C181" s="166">
        <v>4270</v>
      </c>
      <c r="D181" s="163" t="s">
        <v>133</v>
      </c>
      <c r="E181" s="193">
        <v>13600</v>
      </c>
      <c r="F181" s="193">
        <v>6283</v>
      </c>
      <c r="G181" s="159">
        <v>0</v>
      </c>
      <c r="H181" s="194">
        <f t="shared" si="19"/>
        <v>6283</v>
      </c>
      <c r="I181" s="159"/>
      <c r="J181" s="265">
        <f t="shared" si="20"/>
        <v>6283</v>
      </c>
      <c r="K181" s="159"/>
      <c r="L181" s="194">
        <f t="shared" si="21"/>
        <v>6283</v>
      </c>
      <c r="M181" s="218"/>
      <c r="N181" s="218"/>
      <c r="O181" s="218"/>
      <c r="P181" s="224"/>
      <c r="Q181" s="226"/>
      <c r="R181" s="226"/>
      <c r="S181" s="83"/>
      <c r="T181" s="227"/>
      <c r="U181" s="83"/>
      <c r="V181" s="227"/>
      <c r="W181" s="83"/>
      <c r="X181" s="227"/>
      <c r="Y181" s="225"/>
    </row>
    <row r="182" spans="1:25" ht="12.75" hidden="1">
      <c r="A182" s="166"/>
      <c r="B182" s="243"/>
      <c r="C182" s="166">
        <v>4280</v>
      </c>
      <c r="D182" s="163" t="s">
        <v>177</v>
      </c>
      <c r="E182" s="193">
        <v>1094</v>
      </c>
      <c r="F182" s="193">
        <v>1127</v>
      </c>
      <c r="G182" s="159">
        <v>0</v>
      </c>
      <c r="H182" s="194">
        <f t="shared" si="19"/>
        <v>1127</v>
      </c>
      <c r="I182" s="159"/>
      <c r="J182" s="265">
        <f t="shared" si="20"/>
        <v>1127</v>
      </c>
      <c r="K182" s="159"/>
      <c r="L182" s="194">
        <f t="shared" si="21"/>
        <v>1127</v>
      </c>
      <c r="M182" s="218"/>
      <c r="N182" s="218"/>
      <c r="O182" s="218"/>
      <c r="P182" s="224"/>
      <c r="Q182" s="226"/>
      <c r="R182" s="226"/>
      <c r="S182" s="83"/>
      <c r="T182" s="227"/>
      <c r="U182" s="83"/>
      <c r="V182" s="227"/>
      <c r="W182" s="83"/>
      <c r="X182" s="227"/>
      <c r="Y182" s="225"/>
    </row>
    <row r="183" spans="1:25" ht="12.75" hidden="1">
      <c r="A183" s="166"/>
      <c r="B183" s="243"/>
      <c r="C183" s="166">
        <v>4300</v>
      </c>
      <c r="D183" s="163" t="s">
        <v>127</v>
      </c>
      <c r="E183" s="193">
        <v>16200</v>
      </c>
      <c r="F183" s="193">
        <v>9850</v>
      </c>
      <c r="G183" s="159">
        <v>0</v>
      </c>
      <c r="H183" s="194">
        <f t="shared" si="19"/>
        <v>9850</v>
      </c>
      <c r="I183" s="159"/>
      <c r="J183" s="265">
        <f t="shared" si="20"/>
        <v>9850</v>
      </c>
      <c r="K183" s="159"/>
      <c r="L183" s="194">
        <f t="shared" si="21"/>
        <v>9850</v>
      </c>
      <c r="M183" s="218"/>
      <c r="N183" s="218"/>
      <c r="O183" s="218"/>
      <c r="P183" s="224"/>
      <c r="Q183" s="226"/>
      <c r="R183" s="226"/>
      <c r="S183" s="83"/>
      <c r="T183" s="227"/>
      <c r="U183" s="83"/>
      <c r="V183" s="227"/>
      <c r="W183" s="83"/>
      <c r="X183" s="227"/>
      <c r="Y183" s="225"/>
    </row>
    <row r="184" spans="1:25" ht="12.75" hidden="1">
      <c r="A184" s="166"/>
      <c r="B184" s="243"/>
      <c r="C184" s="166">
        <v>4410</v>
      </c>
      <c r="D184" s="163" t="s">
        <v>149</v>
      </c>
      <c r="E184" s="193">
        <v>760</v>
      </c>
      <c r="F184" s="193">
        <v>783</v>
      </c>
      <c r="G184" s="159">
        <v>0</v>
      </c>
      <c r="H184" s="194">
        <f t="shared" si="19"/>
        <v>783</v>
      </c>
      <c r="I184" s="159"/>
      <c r="J184" s="265">
        <f t="shared" si="20"/>
        <v>783</v>
      </c>
      <c r="K184" s="159"/>
      <c r="L184" s="194">
        <f t="shared" si="21"/>
        <v>783</v>
      </c>
      <c r="M184" s="218"/>
      <c r="N184" s="218"/>
      <c r="O184" s="218"/>
      <c r="P184" s="224"/>
      <c r="Q184" s="226"/>
      <c r="R184" s="226"/>
      <c r="S184" s="83"/>
      <c r="T184" s="227"/>
      <c r="U184" s="83"/>
      <c r="V184" s="227"/>
      <c r="W184" s="83"/>
      <c r="X184" s="227"/>
      <c r="Y184" s="225"/>
    </row>
    <row r="185" spans="1:25" ht="12.75" hidden="1">
      <c r="A185" s="166"/>
      <c r="B185" s="243"/>
      <c r="C185" s="166">
        <v>4430</v>
      </c>
      <c r="D185" s="163" t="s">
        <v>144</v>
      </c>
      <c r="E185" s="193">
        <v>931</v>
      </c>
      <c r="F185" s="193">
        <v>959</v>
      </c>
      <c r="G185" s="159">
        <v>0</v>
      </c>
      <c r="H185" s="194">
        <f t="shared" si="19"/>
        <v>959</v>
      </c>
      <c r="I185" s="159"/>
      <c r="J185" s="265">
        <f t="shared" si="20"/>
        <v>959</v>
      </c>
      <c r="K185" s="159"/>
      <c r="L185" s="194">
        <f t="shared" si="21"/>
        <v>959</v>
      </c>
      <c r="M185" s="218"/>
      <c r="N185" s="218"/>
      <c r="O185" s="218"/>
      <c r="P185" s="224"/>
      <c r="Q185" s="226"/>
      <c r="R185" s="226"/>
      <c r="S185" s="83"/>
      <c r="T185" s="227"/>
      <c r="U185" s="83"/>
      <c r="V185" s="227"/>
      <c r="W185" s="83"/>
      <c r="X185" s="227"/>
      <c r="Y185" s="225"/>
    </row>
    <row r="186" spans="1:25" ht="24" hidden="1">
      <c r="A186" s="166"/>
      <c r="B186" s="243"/>
      <c r="C186" s="166">
        <v>4440</v>
      </c>
      <c r="D186" s="167" t="s">
        <v>150</v>
      </c>
      <c r="E186" s="198">
        <v>20270</v>
      </c>
      <c r="F186" s="198">
        <v>21034</v>
      </c>
      <c r="G186" s="159">
        <v>0</v>
      </c>
      <c r="H186" s="194">
        <f t="shared" si="19"/>
        <v>21034</v>
      </c>
      <c r="I186" s="159"/>
      <c r="J186" s="265">
        <f t="shared" si="20"/>
        <v>21034</v>
      </c>
      <c r="K186" s="159"/>
      <c r="L186" s="194">
        <f t="shared" si="21"/>
        <v>21034</v>
      </c>
      <c r="M186" s="218"/>
      <c r="N186" s="218"/>
      <c r="O186" s="218"/>
      <c r="P186" s="284"/>
      <c r="Q186" s="290"/>
      <c r="R186" s="290"/>
      <c r="S186" s="83"/>
      <c r="T186" s="227"/>
      <c r="U186" s="83"/>
      <c r="V186" s="227"/>
      <c r="W186" s="83"/>
      <c r="X186" s="227"/>
      <c r="Y186" s="225"/>
    </row>
    <row r="187" spans="1:25" ht="12.75" hidden="1">
      <c r="A187" s="166"/>
      <c r="B187" s="243">
        <v>80110</v>
      </c>
      <c r="C187" s="166"/>
      <c r="D187" s="163" t="s">
        <v>182</v>
      </c>
      <c r="E187" s="193">
        <f aca="true" t="shared" si="22" ref="E187:L187">SUM(E188:E203)</f>
        <v>861816</v>
      </c>
      <c r="F187" s="193">
        <f t="shared" si="22"/>
        <v>952175</v>
      </c>
      <c r="G187" s="193">
        <f t="shared" si="22"/>
        <v>0</v>
      </c>
      <c r="H187" s="193">
        <f t="shared" si="22"/>
        <v>952175</v>
      </c>
      <c r="I187" s="193">
        <f t="shared" si="22"/>
        <v>0</v>
      </c>
      <c r="J187" s="269">
        <f t="shared" si="22"/>
        <v>952175</v>
      </c>
      <c r="K187" s="193">
        <f t="shared" si="22"/>
        <v>0</v>
      </c>
      <c r="L187" s="193">
        <f t="shared" si="22"/>
        <v>952175</v>
      </c>
      <c r="M187" s="218"/>
      <c r="N187" s="218"/>
      <c r="O187" s="218"/>
      <c r="P187" s="224"/>
      <c r="Q187" s="226"/>
      <c r="R187" s="226"/>
      <c r="S187" s="226"/>
      <c r="T187" s="226"/>
      <c r="U187" s="226"/>
      <c r="V187" s="226"/>
      <c r="W187" s="226"/>
      <c r="X187" s="226"/>
      <c r="Y187" s="225"/>
    </row>
    <row r="188" spans="1:25" ht="12.75" hidden="1">
      <c r="A188" s="166"/>
      <c r="B188" s="243"/>
      <c r="C188" s="166">
        <v>3020</v>
      </c>
      <c r="D188" s="163" t="s">
        <v>153</v>
      </c>
      <c r="E188" s="195">
        <v>50980</v>
      </c>
      <c r="F188" s="195">
        <v>52089</v>
      </c>
      <c r="G188" s="159">
        <v>0</v>
      </c>
      <c r="H188" s="194">
        <f>SUM(F188+G188)</f>
        <v>52089</v>
      </c>
      <c r="I188" s="159"/>
      <c r="J188" s="265">
        <f>H188+I188</f>
        <v>52089</v>
      </c>
      <c r="K188" s="159"/>
      <c r="L188" s="194">
        <f>J188+K188</f>
        <v>52089</v>
      </c>
      <c r="M188" s="218"/>
      <c r="N188" s="218"/>
      <c r="O188" s="218"/>
      <c r="P188" s="224"/>
      <c r="Q188" s="285"/>
      <c r="R188" s="285"/>
      <c r="S188" s="83"/>
      <c r="T188" s="227"/>
      <c r="U188" s="83"/>
      <c r="V188" s="227"/>
      <c r="W188" s="83"/>
      <c r="X188" s="227"/>
      <c r="Y188" s="225"/>
    </row>
    <row r="189" spans="1:25" ht="12.75" hidden="1">
      <c r="A189" s="166"/>
      <c r="B189" s="243"/>
      <c r="C189" s="166">
        <v>4010</v>
      </c>
      <c r="D189" s="163" t="s">
        <v>147</v>
      </c>
      <c r="E189" s="202">
        <v>518409</v>
      </c>
      <c r="F189" s="202">
        <v>586228</v>
      </c>
      <c r="G189" s="159">
        <v>0</v>
      </c>
      <c r="H189" s="194">
        <f aca="true" t="shared" si="23" ref="H189:H199">SUM(F189+G189)</f>
        <v>586228</v>
      </c>
      <c r="I189" s="159"/>
      <c r="J189" s="265">
        <f aca="true" t="shared" si="24" ref="J189:J203">H189+I189</f>
        <v>586228</v>
      </c>
      <c r="K189" s="159"/>
      <c r="L189" s="194">
        <f aca="true" t="shared" si="25" ref="L189:L203">J189+K189</f>
        <v>586228</v>
      </c>
      <c r="M189" s="218"/>
      <c r="N189" s="218"/>
      <c r="O189" s="218"/>
      <c r="P189" s="224"/>
      <c r="Q189" s="295"/>
      <c r="R189" s="295"/>
      <c r="S189" s="83"/>
      <c r="T189" s="227"/>
      <c r="U189" s="83"/>
      <c r="V189" s="227"/>
      <c r="W189" s="83"/>
      <c r="X189" s="227"/>
      <c r="Y189" s="225"/>
    </row>
    <row r="190" spans="1:25" ht="12.75" hidden="1">
      <c r="A190" s="166"/>
      <c r="B190" s="243"/>
      <c r="C190" s="166">
        <v>4040</v>
      </c>
      <c r="D190" s="163" t="s">
        <v>148</v>
      </c>
      <c r="E190" s="202">
        <v>42239</v>
      </c>
      <c r="F190" s="202">
        <v>44065</v>
      </c>
      <c r="G190" s="159">
        <v>0</v>
      </c>
      <c r="H190" s="194">
        <f t="shared" si="23"/>
        <v>44065</v>
      </c>
      <c r="I190" s="159"/>
      <c r="J190" s="265">
        <f t="shared" si="24"/>
        <v>44065</v>
      </c>
      <c r="K190" s="159"/>
      <c r="L190" s="194">
        <f t="shared" si="25"/>
        <v>44065</v>
      </c>
      <c r="M190" s="218"/>
      <c r="N190" s="218"/>
      <c r="O190" s="218"/>
      <c r="P190" s="224"/>
      <c r="Q190" s="295"/>
      <c r="R190" s="295"/>
      <c r="S190" s="83"/>
      <c r="T190" s="227"/>
      <c r="U190" s="83"/>
      <c r="V190" s="227"/>
      <c r="W190" s="83"/>
      <c r="X190" s="227"/>
      <c r="Y190" s="225"/>
    </row>
    <row r="191" spans="1:25" ht="12.75" hidden="1">
      <c r="A191" s="166"/>
      <c r="B191" s="243"/>
      <c r="C191" s="166">
        <v>4110</v>
      </c>
      <c r="D191" s="163" t="s">
        <v>142</v>
      </c>
      <c r="E191" s="202">
        <v>110460</v>
      </c>
      <c r="F191" s="202">
        <v>122168</v>
      </c>
      <c r="G191" s="159">
        <v>0</v>
      </c>
      <c r="H191" s="194">
        <f t="shared" si="23"/>
        <v>122168</v>
      </c>
      <c r="I191" s="159"/>
      <c r="J191" s="265">
        <f t="shared" si="24"/>
        <v>122168</v>
      </c>
      <c r="K191" s="159"/>
      <c r="L191" s="194">
        <f t="shared" si="25"/>
        <v>122168</v>
      </c>
      <c r="M191" s="218"/>
      <c r="N191" s="218"/>
      <c r="O191" s="218"/>
      <c r="P191" s="224"/>
      <c r="Q191" s="295"/>
      <c r="R191" s="295"/>
      <c r="S191" s="83"/>
      <c r="T191" s="227"/>
      <c r="U191" s="83"/>
      <c r="V191" s="227"/>
      <c r="W191" s="83"/>
      <c r="X191" s="227"/>
      <c r="Y191" s="225"/>
    </row>
    <row r="192" spans="1:25" ht="12.75" hidden="1">
      <c r="A192" s="166"/>
      <c r="B192" s="243"/>
      <c r="C192" s="166">
        <v>4120</v>
      </c>
      <c r="D192" s="163" t="s">
        <v>143</v>
      </c>
      <c r="E192" s="202">
        <v>16840</v>
      </c>
      <c r="F192" s="202">
        <v>16637</v>
      </c>
      <c r="G192" s="159">
        <v>0</v>
      </c>
      <c r="H192" s="194">
        <f t="shared" si="23"/>
        <v>16637</v>
      </c>
      <c r="I192" s="159"/>
      <c r="J192" s="265">
        <f t="shared" si="24"/>
        <v>16637</v>
      </c>
      <c r="K192" s="159"/>
      <c r="L192" s="194">
        <f t="shared" si="25"/>
        <v>16637</v>
      </c>
      <c r="M192" s="218"/>
      <c r="N192" s="218"/>
      <c r="O192" s="218"/>
      <c r="P192" s="224"/>
      <c r="Q192" s="295"/>
      <c r="R192" s="295"/>
      <c r="S192" s="83"/>
      <c r="T192" s="227"/>
      <c r="U192" s="83"/>
      <c r="V192" s="227"/>
      <c r="W192" s="83"/>
      <c r="X192" s="227"/>
      <c r="Y192" s="225"/>
    </row>
    <row r="193" spans="1:25" ht="24" hidden="1">
      <c r="A193" s="166"/>
      <c r="B193" s="243"/>
      <c r="C193" s="166" t="s">
        <v>183</v>
      </c>
      <c r="D193" s="163" t="s">
        <v>175</v>
      </c>
      <c r="E193" s="206">
        <v>2990</v>
      </c>
      <c r="F193" s="206">
        <v>3395</v>
      </c>
      <c r="G193" s="159">
        <v>0</v>
      </c>
      <c r="H193" s="194">
        <f t="shared" si="23"/>
        <v>3395</v>
      </c>
      <c r="I193" s="159"/>
      <c r="J193" s="265">
        <f t="shared" si="24"/>
        <v>3395</v>
      </c>
      <c r="K193" s="159"/>
      <c r="L193" s="194">
        <f t="shared" si="25"/>
        <v>3395</v>
      </c>
      <c r="M193" s="218"/>
      <c r="N193" s="218"/>
      <c r="O193" s="218"/>
      <c r="P193" s="224"/>
      <c r="Q193" s="299"/>
      <c r="R193" s="299"/>
      <c r="S193" s="83"/>
      <c r="T193" s="227"/>
      <c r="U193" s="83"/>
      <c r="V193" s="227"/>
      <c r="W193" s="83"/>
      <c r="X193" s="227"/>
      <c r="Y193" s="225"/>
    </row>
    <row r="194" spans="1:25" ht="12.75" hidden="1">
      <c r="A194" s="166"/>
      <c r="B194" s="243"/>
      <c r="C194" s="166">
        <v>4210</v>
      </c>
      <c r="D194" s="163" t="s">
        <v>132</v>
      </c>
      <c r="E194" s="202">
        <v>19020</v>
      </c>
      <c r="F194" s="202">
        <v>19591</v>
      </c>
      <c r="G194" s="159">
        <v>0</v>
      </c>
      <c r="H194" s="194">
        <f t="shared" si="23"/>
        <v>19591</v>
      </c>
      <c r="I194" s="159"/>
      <c r="J194" s="265">
        <f t="shared" si="24"/>
        <v>19591</v>
      </c>
      <c r="K194" s="159"/>
      <c r="L194" s="194">
        <f t="shared" si="25"/>
        <v>19591</v>
      </c>
      <c r="M194" s="218"/>
      <c r="N194" s="218"/>
      <c r="O194" s="218"/>
      <c r="P194" s="224"/>
      <c r="Q194" s="295"/>
      <c r="R194" s="295"/>
      <c r="S194" s="83"/>
      <c r="T194" s="227"/>
      <c r="U194" s="83"/>
      <c r="V194" s="227"/>
      <c r="W194" s="83"/>
      <c r="X194" s="227"/>
      <c r="Y194" s="225"/>
    </row>
    <row r="195" spans="1:25" ht="24" hidden="1">
      <c r="A195" s="166"/>
      <c r="B195" s="243"/>
      <c r="C195" s="166">
        <v>4240</v>
      </c>
      <c r="D195" s="167" t="s">
        <v>176</v>
      </c>
      <c r="E195" s="207">
        <v>2949</v>
      </c>
      <c r="F195" s="207">
        <v>3038</v>
      </c>
      <c r="G195" s="159">
        <v>0</v>
      </c>
      <c r="H195" s="194">
        <f t="shared" si="23"/>
        <v>3038</v>
      </c>
      <c r="I195" s="159"/>
      <c r="J195" s="265">
        <f t="shared" si="24"/>
        <v>3038</v>
      </c>
      <c r="K195" s="159"/>
      <c r="L195" s="194">
        <f t="shared" si="25"/>
        <v>3038</v>
      </c>
      <c r="M195" s="218"/>
      <c r="N195" s="218"/>
      <c r="O195" s="218"/>
      <c r="P195" s="284"/>
      <c r="Q195" s="300"/>
      <c r="R195" s="300"/>
      <c r="S195" s="83"/>
      <c r="T195" s="227"/>
      <c r="U195" s="83"/>
      <c r="V195" s="227"/>
      <c r="W195" s="83"/>
      <c r="X195" s="227"/>
      <c r="Y195" s="225"/>
    </row>
    <row r="196" spans="1:25" ht="12.75" hidden="1">
      <c r="A196" s="166"/>
      <c r="B196" s="243"/>
      <c r="C196" s="166">
        <v>4260</v>
      </c>
      <c r="D196" s="163" t="s">
        <v>154</v>
      </c>
      <c r="E196" s="202">
        <v>33447</v>
      </c>
      <c r="F196" s="202">
        <v>34451</v>
      </c>
      <c r="G196" s="159">
        <v>0</v>
      </c>
      <c r="H196" s="194">
        <f t="shared" si="23"/>
        <v>34451</v>
      </c>
      <c r="I196" s="159"/>
      <c r="J196" s="265">
        <f t="shared" si="24"/>
        <v>34451</v>
      </c>
      <c r="K196" s="159"/>
      <c r="L196" s="194">
        <f t="shared" si="25"/>
        <v>34451</v>
      </c>
      <c r="M196" s="218"/>
      <c r="N196" s="218"/>
      <c r="O196" s="218"/>
      <c r="P196" s="224"/>
      <c r="Q196" s="295"/>
      <c r="R196" s="295"/>
      <c r="S196" s="83"/>
      <c r="T196" s="227"/>
      <c r="U196" s="83"/>
      <c r="V196" s="227"/>
      <c r="W196" s="83"/>
      <c r="X196" s="227"/>
      <c r="Y196" s="225"/>
    </row>
    <row r="197" spans="1:25" ht="12.75" hidden="1">
      <c r="A197" s="166"/>
      <c r="B197" s="243"/>
      <c r="C197" s="166">
        <v>4270</v>
      </c>
      <c r="D197" s="163" t="s">
        <v>133</v>
      </c>
      <c r="E197" s="202">
        <v>5540</v>
      </c>
      <c r="F197" s="202">
        <v>5707</v>
      </c>
      <c r="G197" s="159">
        <v>0</v>
      </c>
      <c r="H197" s="194">
        <f t="shared" si="23"/>
        <v>5707</v>
      </c>
      <c r="I197" s="159"/>
      <c r="J197" s="265">
        <f t="shared" si="24"/>
        <v>5707</v>
      </c>
      <c r="K197" s="159"/>
      <c r="L197" s="194">
        <f t="shared" si="25"/>
        <v>5707</v>
      </c>
      <c r="M197" s="218"/>
      <c r="N197" s="218"/>
      <c r="O197" s="218"/>
      <c r="P197" s="224"/>
      <c r="Q197" s="295"/>
      <c r="R197" s="295"/>
      <c r="S197" s="83"/>
      <c r="T197" s="227"/>
      <c r="U197" s="83"/>
      <c r="V197" s="227"/>
      <c r="W197" s="83"/>
      <c r="X197" s="227"/>
      <c r="Y197" s="225"/>
    </row>
    <row r="198" spans="1:25" ht="12.75" hidden="1">
      <c r="A198" s="166"/>
      <c r="B198" s="243"/>
      <c r="C198" s="166">
        <v>4280</v>
      </c>
      <c r="D198" s="163" t="s">
        <v>177</v>
      </c>
      <c r="E198" s="202">
        <v>1345</v>
      </c>
      <c r="F198" s="202">
        <v>1385</v>
      </c>
      <c r="G198" s="159">
        <v>0</v>
      </c>
      <c r="H198" s="194">
        <f t="shared" si="23"/>
        <v>1385</v>
      </c>
      <c r="I198" s="159"/>
      <c r="J198" s="265">
        <f t="shared" si="24"/>
        <v>1385</v>
      </c>
      <c r="K198" s="159"/>
      <c r="L198" s="194">
        <f t="shared" si="25"/>
        <v>1385</v>
      </c>
      <c r="M198" s="218"/>
      <c r="N198" s="218"/>
      <c r="O198" s="218"/>
      <c r="P198" s="224"/>
      <c r="Q198" s="295"/>
      <c r="R198" s="295"/>
      <c r="S198" s="83"/>
      <c r="T198" s="227"/>
      <c r="U198" s="83"/>
      <c r="V198" s="227"/>
      <c r="W198" s="83"/>
      <c r="X198" s="227"/>
      <c r="Y198" s="225"/>
    </row>
    <row r="199" spans="1:25" ht="12.75" hidden="1">
      <c r="A199" s="160"/>
      <c r="B199" s="243"/>
      <c r="C199" s="166">
        <v>4300</v>
      </c>
      <c r="D199" s="163" t="s">
        <v>127</v>
      </c>
      <c r="E199" s="202">
        <v>21750</v>
      </c>
      <c r="F199" s="202">
        <v>22387</v>
      </c>
      <c r="G199" s="159">
        <v>0</v>
      </c>
      <c r="H199" s="194">
        <f t="shared" si="23"/>
        <v>22387</v>
      </c>
      <c r="I199" s="159">
        <v>-1300</v>
      </c>
      <c r="J199" s="265">
        <f t="shared" si="24"/>
        <v>21087</v>
      </c>
      <c r="K199" s="159"/>
      <c r="L199" s="194">
        <f t="shared" si="25"/>
        <v>21087</v>
      </c>
      <c r="M199" s="50"/>
      <c r="N199" s="218"/>
      <c r="O199" s="218"/>
      <c r="P199" s="224"/>
      <c r="Q199" s="295"/>
      <c r="R199" s="295"/>
      <c r="S199" s="83"/>
      <c r="T199" s="227"/>
      <c r="U199" s="83"/>
      <c r="V199" s="227"/>
      <c r="W199" s="83"/>
      <c r="X199" s="227"/>
      <c r="Y199" s="225"/>
    </row>
    <row r="200" spans="1:25" ht="12.75" hidden="1">
      <c r="A200" s="160"/>
      <c r="B200" s="243"/>
      <c r="C200" s="166" t="s">
        <v>311</v>
      </c>
      <c r="D200" s="163" t="s">
        <v>312</v>
      </c>
      <c r="E200" s="202"/>
      <c r="F200" s="202"/>
      <c r="G200" s="159"/>
      <c r="H200" s="194"/>
      <c r="I200" s="159">
        <v>1300</v>
      </c>
      <c r="J200" s="265">
        <f t="shared" si="24"/>
        <v>1300</v>
      </c>
      <c r="K200" s="159"/>
      <c r="L200" s="194">
        <f t="shared" si="25"/>
        <v>1300</v>
      </c>
      <c r="M200" s="50"/>
      <c r="N200" s="218"/>
      <c r="O200" s="218"/>
      <c r="P200" s="224"/>
      <c r="Q200" s="295"/>
      <c r="R200" s="295"/>
      <c r="S200" s="83"/>
      <c r="T200" s="227"/>
      <c r="U200" s="83"/>
      <c r="V200" s="227"/>
      <c r="W200" s="83"/>
      <c r="X200" s="227"/>
      <c r="Y200" s="225"/>
    </row>
    <row r="201" spans="1:25" ht="12.75" hidden="1">
      <c r="A201" s="166"/>
      <c r="B201" s="243"/>
      <c r="C201" s="166">
        <v>4410</v>
      </c>
      <c r="D201" s="163" t="s">
        <v>149</v>
      </c>
      <c r="E201" s="202">
        <v>1746</v>
      </c>
      <c r="F201" s="202">
        <v>1799</v>
      </c>
      <c r="G201" s="159">
        <v>0</v>
      </c>
      <c r="H201" s="194">
        <f aca="true" t="shared" si="26" ref="H201:H206">SUM(F201+G201)</f>
        <v>1799</v>
      </c>
      <c r="I201" s="159"/>
      <c r="J201" s="265">
        <f t="shared" si="24"/>
        <v>1799</v>
      </c>
      <c r="K201" s="159"/>
      <c r="L201" s="194">
        <f t="shared" si="25"/>
        <v>1799</v>
      </c>
      <c r="M201" s="218"/>
      <c r="N201" s="218"/>
      <c r="O201" s="218"/>
      <c r="P201" s="224"/>
      <c r="Q201" s="295"/>
      <c r="R201" s="295"/>
      <c r="S201" s="83"/>
      <c r="T201" s="227"/>
      <c r="U201" s="83"/>
      <c r="V201" s="227"/>
      <c r="W201" s="83"/>
      <c r="X201" s="227"/>
      <c r="Y201" s="225"/>
    </row>
    <row r="202" spans="1:25" ht="12.75" hidden="1">
      <c r="A202" s="166"/>
      <c r="B202" s="243"/>
      <c r="C202" s="166">
        <v>4430</v>
      </c>
      <c r="D202" s="163" t="s">
        <v>144</v>
      </c>
      <c r="E202" s="202">
        <v>1080</v>
      </c>
      <c r="F202" s="202">
        <v>1112</v>
      </c>
      <c r="G202" s="159">
        <v>0</v>
      </c>
      <c r="H202" s="194">
        <f t="shared" si="26"/>
        <v>1112</v>
      </c>
      <c r="I202" s="159"/>
      <c r="J202" s="265">
        <f t="shared" si="24"/>
        <v>1112</v>
      </c>
      <c r="K202" s="159"/>
      <c r="L202" s="194">
        <f t="shared" si="25"/>
        <v>1112</v>
      </c>
      <c r="M202" s="218"/>
      <c r="N202" s="218"/>
      <c r="O202" s="218"/>
      <c r="P202" s="224"/>
      <c r="Q202" s="295"/>
      <c r="R202" s="295"/>
      <c r="S202" s="83"/>
      <c r="T202" s="227"/>
      <c r="U202" s="83"/>
      <c r="V202" s="227"/>
      <c r="W202" s="83"/>
      <c r="X202" s="227"/>
      <c r="Y202" s="225"/>
    </row>
    <row r="203" spans="1:25" ht="24" hidden="1">
      <c r="A203" s="166"/>
      <c r="B203" s="243"/>
      <c r="C203" s="166">
        <v>4440</v>
      </c>
      <c r="D203" s="167" t="s">
        <v>150</v>
      </c>
      <c r="E203" s="207">
        <v>33021</v>
      </c>
      <c r="F203" s="207">
        <v>38123</v>
      </c>
      <c r="G203" s="159">
        <v>0</v>
      </c>
      <c r="H203" s="194">
        <f t="shared" si="26"/>
        <v>38123</v>
      </c>
      <c r="I203" s="159"/>
      <c r="J203" s="265">
        <f t="shared" si="24"/>
        <v>38123</v>
      </c>
      <c r="K203" s="159"/>
      <c r="L203" s="194">
        <f t="shared" si="25"/>
        <v>38123</v>
      </c>
      <c r="M203" s="218"/>
      <c r="N203" s="218"/>
      <c r="O203" s="218"/>
      <c r="P203" s="284"/>
      <c r="Q203" s="300"/>
      <c r="R203" s="300"/>
      <c r="S203" s="83"/>
      <c r="T203" s="227"/>
      <c r="U203" s="83"/>
      <c r="V203" s="227"/>
      <c r="W203" s="83"/>
      <c r="X203" s="227"/>
      <c r="Y203" s="225"/>
    </row>
    <row r="204" spans="1:25" ht="12.75" hidden="1">
      <c r="A204" s="166"/>
      <c r="B204" s="243" t="s">
        <v>184</v>
      </c>
      <c r="C204" s="166"/>
      <c r="D204" s="163" t="s">
        <v>102</v>
      </c>
      <c r="E204" s="202">
        <f>SUM(E206)</f>
        <v>266847</v>
      </c>
      <c r="F204" s="202">
        <f>SUM(F206)</f>
        <v>263375</v>
      </c>
      <c r="G204" s="159">
        <f>SUM(G205:G206)</f>
        <v>0</v>
      </c>
      <c r="H204" s="194">
        <f t="shared" si="26"/>
        <v>263375</v>
      </c>
      <c r="I204" s="194">
        <f>SUM(I205:I206)</f>
        <v>0</v>
      </c>
      <c r="J204" s="265">
        <f>SUM(H204+I204)</f>
        <v>263375</v>
      </c>
      <c r="K204" s="159"/>
      <c r="L204" s="194">
        <f aca="true" t="shared" si="27" ref="L204:L210">J204+K204</f>
        <v>263375</v>
      </c>
      <c r="M204" s="218"/>
      <c r="N204" s="218"/>
      <c r="O204" s="218"/>
      <c r="P204" s="224"/>
      <c r="Q204" s="295"/>
      <c r="R204" s="295"/>
      <c r="S204" s="83"/>
      <c r="T204" s="227"/>
      <c r="U204" s="227"/>
      <c r="V204" s="227"/>
      <c r="W204" s="83"/>
      <c r="X204" s="227"/>
      <c r="Y204" s="225"/>
    </row>
    <row r="205" spans="1:25" ht="12.75" hidden="1">
      <c r="A205" s="166"/>
      <c r="B205" s="243"/>
      <c r="C205" s="166" t="s">
        <v>191</v>
      </c>
      <c r="D205" s="163" t="s">
        <v>132</v>
      </c>
      <c r="E205" s="202"/>
      <c r="F205" s="202">
        <v>0</v>
      </c>
      <c r="G205" s="159">
        <v>4800</v>
      </c>
      <c r="H205" s="194">
        <f t="shared" si="26"/>
        <v>4800</v>
      </c>
      <c r="I205" s="159"/>
      <c r="J205" s="265">
        <f>H205+I205</f>
        <v>4800</v>
      </c>
      <c r="K205" s="159"/>
      <c r="L205" s="194">
        <f t="shared" si="27"/>
        <v>4800</v>
      </c>
      <c r="M205" s="218"/>
      <c r="N205" s="218"/>
      <c r="O205" s="218"/>
      <c r="P205" s="224"/>
      <c r="Q205" s="295"/>
      <c r="R205" s="295"/>
      <c r="S205" s="83"/>
      <c r="T205" s="227"/>
      <c r="U205" s="83"/>
      <c r="V205" s="227"/>
      <c r="W205" s="83"/>
      <c r="X205" s="227"/>
      <c r="Y205" s="225"/>
    </row>
    <row r="206" spans="1:25" ht="12.75" hidden="1">
      <c r="A206" s="166"/>
      <c r="B206" s="243"/>
      <c r="C206" s="166">
        <v>4300</v>
      </c>
      <c r="D206" s="163" t="s">
        <v>127</v>
      </c>
      <c r="E206" s="193">
        <v>266847</v>
      </c>
      <c r="F206" s="193">
        <v>263375</v>
      </c>
      <c r="G206" s="159">
        <v>-4800</v>
      </c>
      <c r="H206" s="194">
        <f t="shared" si="26"/>
        <v>258575</v>
      </c>
      <c r="I206" s="159"/>
      <c r="J206" s="265">
        <f aca="true" t="shared" si="28" ref="J206:J217">H206+I206</f>
        <v>258575</v>
      </c>
      <c r="K206" s="159"/>
      <c r="L206" s="194">
        <f t="shared" si="27"/>
        <v>258575</v>
      </c>
      <c r="M206" s="218"/>
      <c r="N206" s="218"/>
      <c r="O206" s="218"/>
      <c r="P206" s="224"/>
      <c r="Q206" s="226"/>
      <c r="R206" s="226"/>
      <c r="S206" s="83"/>
      <c r="T206" s="227"/>
      <c r="U206" s="83"/>
      <c r="V206" s="227"/>
      <c r="W206" s="83"/>
      <c r="X206" s="227"/>
      <c r="Y206" s="225"/>
    </row>
    <row r="207" spans="1:25" ht="12.75" hidden="1">
      <c r="A207" s="166"/>
      <c r="B207" s="243" t="s">
        <v>185</v>
      </c>
      <c r="C207" s="166"/>
      <c r="D207" s="163" t="s">
        <v>186</v>
      </c>
      <c r="E207" s="202">
        <f>SUM(E208)</f>
        <v>17281</v>
      </c>
      <c r="F207" s="202">
        <f>SUM(F208)</f>
        <v>18996</v>
      </c>
      <c r="G207" s="159"/>
      <c r="H207" s="194">
        <f>SUM(H208)</f>
        <v>18996</v>
      </c>
      <c r="I207" s="159"/>
      <c r="J207" s="265">
        <f t="shared" si="28"/>
        <v>18996</v>
      </c>
      <c r="K207" s="194">
        <f>K208</f>
        <v>0</v>
      </c>
      <c r="L207" s="194">
        <f t="shared" si="27"/>
        <v>18996</v>
      </c>
      <c r="M207" s="218"/>
      <c r="N207" s="218"/>
      <c r="O207" s="218"/>
      <c r="P207" s="224"/>
      <c r="Q207" s="295"/>
      <c r="R207" s="295"/>
      <c r="S207" s="83"/>
      <c r="T207" s="227"/>
      <c r="U207" s="83"/>
      <c r="V207" s="227"/>
      <c r="W207" s="227"/>
      <c r="X207" s="227"/>
      <c r="Y207" s="225"/>
    </row>
    <row r="208" spans="1:25" ht="12.75" hidden="1">
      <c r="A208" s="166"/>
      <c r="B208" s="243"/>
      <c r="C208" s="166" t="s">
        <v>187</v>
      </c>
      <c r="D208" s="163" t="s">
        <v>188</v>
      </c>
      <c r="E208" s="193">
        <v>17281</v>
      </c>
      <c r="F208" s="193">
        <v>18996</v>
      </c>
      <c r="G208" s="159"/>
      <c r="H208" s="194">
        <f>F208+G208</f>
        <v>18996</v>
      </c>
      <c r="I208" s="159"/>
      <c r="J208" s="265">
        <f t="shared" si="28"/>
        <v>18996</v>
      </c>
      <c r="K208" s="159"/>
      <c r="L208" s="194">
        <f t="shared" si="27"/>
        <v>18996</v>
      </c>
      <c r="M208" s="218"/>
      <c r="N208" s="218"/>
      <c r="O208" s="218"/>
      <c r="P208" s="224"/>
      <c r="Q208" s="226"/>
      <c r="R208" s="226"/>
      <c r="S208" s="83"/>
      <c r="T208" s="227"/>
      <c r="U208" s="83"/>
      <c r="V208" s="227"/>
      <c r="W208" s="83"/>
      <c r="X208" s="227"/>
      <c r="Y208" s="225"/>
    </row>
    <row r="209" spans="1:25" ht="12.75" hidden="1">
      <c r="A209" s="166"/>
      <c r="B209" s="243" t="s">
        <v>189</v>
      </c>
      <c r="C209" s="166"/>
      <c r="D209" s="163" t="s">
        <v>16</v>
      </c>
      <c r="E209" s="202">
        <f>SUM(E212:E217)</f>
        <v>24022</v>
      </c>
      <c r="F209" s="202">
        <f>SUM(F212:F217)</f>
        <v>24600</v>
      </c>
      <c r="G209" s="177">
        <f>SUM(G210:G217)</f>
        <v>79700</v>
      </c>
      <c r="H209" s="194">
        <f>SUM(H210:H217)</f>
        <v>104300</v>
      </c>
      <c r="I209" s="159"/>
      <c r="J209" s="265">
        <f t="shared" si="28"/>
        <v>104300</v>
      </c>
      <c r="K209" s="194">
        <f>SUM(K210:K217)</f>
        <v>0</v>
      </c>
      <c r="L209" s="194">
        <f t="shared" si="27"/>
        <v>104300</v>
      </c>
      <c r="M209" s="218"/>
      <c r="N209" s="218"/>
      <c r="O209" s="218"/>
      <c r="P209" s="224"/>
      <c r="Q209" s="295"/>
      <c r="R209" s="295"/>
      <c r="S209" s="84"/>
      <c r="T209" s="227"/>
      <c r="U209" s="83"/>
      <c r="V209" s="227"/>
      <c r="W209" s="227"/>
      <c r="X209" s="227"/>
      <c r="Y209" s="225"/>
    </row>
    <row r="210" spans="1:25" ht="12.75" hidden="1">
      <c r="A210" s="166"/>
      <c r="B210" s="243"/>
      <c r="C210" s="166">
        <v>3020</v>
      </c>
      <c r="D210" s="163" t="s">
        <v>153</v>
      </c>
      <c r="E210" s="202"/>
      <c r="F210" s="202">
        <v>0</v>
      </c>
      <c r="G210" s="159">
        <v>200</v>
      </c>
      <c r="H210" s="194">
        <f>SUM(F210:G210)</f>
        <v>200</v>
      </c>
      <c r="I210" s="159"/>
      <c r="J210" s="265">
        <f t="shared" si="28"/>
        <v>200</v>
      </c>
      <c r="K210" s="159"/>
      <c r="L210" s="194">
        <f t="shared" si="27"/>
        <v>200</v>
      </c>
      <c r="M210" s="218"/>
      <c r="N210" s="218"/>
      <c r="O210" s="218"/>
      <c r="P210" s="224"/>
      <c r="Q210" s="295"/>
      <c r="R210" s="295"/>
      <c r="S210" s="83"/>
      <c r="T210" s="227"/>
      <c r="U210" s="83"/>
      <c r="V210" s="227"/>
      <c r="W210" s="83"/>
      <c r="X210" s="227"/>
      <c r="Y210" s="225"/>
    </row>
    <row r="211" spans="1:25" ht="12.75" hidden="1">
      <c r="A211" s="166"/>
      <c r="B211" s="243"/>
      <c r="C211" s="166" t="s">
        <v>205</v>
      </c>
      <c r="D211" s="163" t="s">
        <v>147</v>
      </c>
      <c r="E211" s="202"/>
      <c r="F211" s="202">
        <v>0</v>
      </c>
      <c r="G211" s="177">
        <v>62500</v>
      </c>
      <c r="H211" s="194">
        <f aca="true" t="shared" si="29" ref="H211:H217">SUM(F211:G211)</f>
        <v>62500</v>
      </c>
      <c r="I211" s="159"/>
      <c r="J211" s="265">
        <f t="shared" si="28"/>
        <v>62500</v>
      </c>
      <c r="K211" s="159"/>
      <c r="L211" s="194">
        <f aca="true" t="shared" si="30" ref="L211:L217">J211+K211</f>
        <v>62500</v>
      </c>
      <c r="M211" s="218"/>
      <c r="N211" s="218"/>
      <c r="O211" s="218"/>
      <c r="P211" s="224"/>
      <c r="Q211" s="295"/>
      <c r="R211" s="295"/>
      <c r="S211" s="84"/>
      <c r="T211" s="227"/>
      <c r="U211" s="83"/>
      <c r="V211" s="227"/>
      <c r="W211" s="83"/>
      <c r="X211" s="227"/>
      <c r="Y211" s="225"/>
    </row>
    <row r="212" spans="1:25" ht="12.75" hidden="1">
      <c r="A212" s="166"/>
      <c r="B212" s="243"/>
      <c r="C212" s="166" t="s">
        <v>190</v>
      </c>
      <c r="D212" s="163" t="s">
        <v>142</v>
      </c>
      <c r="E212" s="202">
        <v>50</v>
      </c>
      <c r="F212" s="202">
        <v>50</v>
      </c>
      <c r="G212" s="177">
        <v>10770</v>
      </c>
      <c r="H212" s="194">
        <f t="shared" si="29"/>
        <v>10820</v>
      </c>
      <c r="I212" s="159"/>
      <c r="J212" s="265">
        <f t="shared" si="28"/>
        <v>10820</v>
      </c>
      <c r="K212" s="159"/>
      <c r="L212" s="194">
        <f t="shared" si="30"/>
        <v>10820</v>
      </c>
      <c r="M212" s="218"/>
      <c r="N212" s="218"/>
      <c r="O212" s="218"/>
      <c r="P212" s="224"/>
      <c r="Q212" s="295"/>
      <c r="R212" s="295"/>
      <c r="S212" s="84"/>
      <c r="T212" s="227"/>
      <c r="U212" s="83"/>
      <c r="V212" s="227"/>
      <c r="W212" s="83"/>
      <c r="X212" s="227"/>
      <c r="Y212" s="225"/>
    </row>
    <row r="213" spans="1:25" ht="12.75" hidden="1">
      <c r="A213" s="166"/>
      <c r="B213" s="243"/>
      <c r="C213" s="166" t="s">
        <v>206</v>
      </c>
      <c r="D213" s="163" t="s">
        <v>143</v>
      </c>
      <c r="E213" s="202"/>
      <c r="F213" s="202">
        <v>0</v>
      </c>
      <c r="G213" s="177">
        <v>1540</v>
      </c>
      <c r="H213" s="194">
        <f t="shared" si="29"/>
        <v>1540</v>
      </c>
      <c r="I213" s="159"/>
      <c r="J213" s="265">
        <f t="shared" si="28"/>
        <v>1540</v>
      </c>
      <c r="K213" s="159"/>
      <c r="L213" s="194">
        <f t="shared" si="30"/>
        <v>1540</v>
      </c>
      <c r="M213" s="218"/>
      <c r="N213" s="218"/>
      <c r="O213" s="218"/>
      <c r="P213" s="224"/>
      <c r="Q213" s="295"/>
      <c r="R213" s="295"/>
      <c r="S213" s="84"/>
      <c r="T213" s="227"/>
      <c r="U213" s="83"/>
      <c r="V213" s="227"/>
      <c r="W213" s="83"/>
      <c r="X213" s="227"/>
      <c r="Y213" s="225"/>
    </row>
    <row r="214" spans="1:25" ht="12.75" hidden="1">
      <c r="A214" s="166"/>
      <c r="B214" s="243"/>
      <c r="C214" s="166" t="s">
        <v>191</v>
      </c>
      <c r="D214" s="163" t="s">
        <v>132</v>
      </c>
      <c r="E214" s="202">
        <v>3000</v>
      </c>
      <c r="F214" s="202">
        <v>3000</v>
      </c>
      <c r="G214" s="177">
        <v>2000</v>
      </c>
      <c r="H214" s="194">
        <f t="shared" si="29"/>
        <v>5000</v>
      </c>
      <c r="I214" s="159"/>
      <c r="J214" s="265">
        <f t="shared" si="28"/>
        <v>5000</v>
      </c>
      <c r="K214" s="159"/>
      <c r="L214" s="194">
        <f t="shared" si="30"/>
        <v>5000</v>
      </c>
      <c r="M214" s="218"/>
      <c r="N214" s="218"/>
      <c r="O214" s="218"/>
      <c r="P214" s="224"/>
      <c r="Q214" s="295"/>
      <c r="R214" s="295"/>
      <c r="S214" s="84"/>
      <c r="T214" s="227"/>
      <c r="U214" s="83"/>
      <c r="V214" s="227"/>
      <c r="W214" s="83"/>
      <c r="X214" s="227"/>
      <c r="Y214" s="225"/>
    </row>
    <row r="215" spans="1:25" ht="12.75" hidden="1">
      <c r="A215" s="160"/>
      <c r="B215" s="243"/>
      <c r="C215" s="166" t="s">
        <v>140</v>
      </c>
      <c r="D215" s="163" t="s">
        <v>127</v>
      </c>
      <c r="E215" s="202">
        <v>1550</v>
      </c>
      <c r="F215" s="202">
        <v>1550</v>
      </c>
      <c r="G215" s="177">
        <v>1000</v>
      </c>
      <c r="H215" s="194">
        <f t="shared" si="29"/>
        <v>2550</v>
      </c>
      <c r="I215" s="159"/>
      <c r="J215" s="265">
        <f t="shared" si="28"/>
        <v>2550</v>
      </c>
      <c r="K215" s="159"/>
      <c r="L215" s="194">
        <f t="shared" si="30"/>
        <v>2550</v>
      </c>
      <c r="M215" s="50"/>
      <c r="N215" s="218"/>
      <c r="O215" s="218"/>
      <c r="P215" s="224"/>
      <c r="Q215" s="295"/>
      <c r="R215" s="295"/>
      <c r="S215" s="84"/>
      <c r="T215" s="227"/>
      <c r="U215" s="83"/>
      <c r="V215" s="227"/>
      <c r="W215" s="83"/>
      <c r="X215" s="227"/>
      <c r="Y215" s="225"/>
    </row>
    <row r="216" spans="1:25" ht="12.75" hidden="1">
      <c r="A216" s="166"/>
      <c r="B216" s="243"/>
      <c r="C216" s="166">
        <v>4410</v>
      </c>
      <c r="D216" s="163" t="s">
        <v>149</v>
      </c>
      <c r="E216" s="159"/>
      <c r="F216" s="159">
        <v>0</v>
      </c>
      <c r="G216" s="177">
        <v>250</v>
      </c>
      <c r="H216" s="194">
        <f t="shared" si="29"/>
        <v>250</v>
      </c>
      <c r="I216" s="159"/>
      <c r="J216" s="265">
        <f t="shared" si="28"/>
        <v>250</v>
      </c>
      <c r="K216" s="159"/>
      <c r="L216" s="194">
        <f t="shared" si="30"/>
        <v>250</v>
      </c>
      <c r="M216" s="218"/>
      <c r="N216" s="218"/>
      <c r="O216" s="218"/>
      <c r="P216" s="224"/>
      <c r="Q216" s="83"/>
      <c r="R216" s="83"/>
      <c r="S216" s="84"/>
      <c r="T216" s="227"/>
      <c r="U216" s="83"/>
      <c r="V216" s="227"/>
      <c r="W216" s="83"/>
      <c r="X216" s="227"/>
      <c r="Y216" s="225"/>
    </row>
    <row r="217" spans="1:25" ht="24" hidden="1">
      <c r="A217" s="166"/>
      <c r="B217" s="243"/>
      <c r="C217" s="166" t="s">
        <v>192</v>
      </c>
      <c r="D217" s="167" t="s">
        <v>150</v>
      </c>
      <c r="E217" s="207">
        <v>19422</v>
      </c>
      <c r="F217" s="207">
        <v>20000</v>
      </c>
      <c r="G217" s="177">
        <v>1440</v>
      </c>
      <c r="H217" s="194">
        <f t="shared" si="29"/>
        <v>21440</v>
      </c>
      <c r="I217" s="159"/>
      <c r="J217" s="265">
        <f t="shared" si="28"/>
        <v>21440</v>
      </c>
      <c r="K217" s="159"/>
      <c r="L217" s="194">
        <f t="shared" si="30"/>
        <v>21440</v>
      </c>
      <c r="M217" s="218"/>
      <c r="N217" s="218"/>
      <c r="O217" s="218"/>
      <c r="P217" s="284"/>
      <c r="Q217" s="300"/>
      <c r="R217" s="300"/>
      <c r="S217" s="84"/>
      <c r="T217" s="227"/>
      <c r="U217" s="83"/>
      <c r="V217" s="227"/>
      <c r="W217" s="83"/>
      <c r="X217" s="227"/>
      <c r="Y217" s="225"/>
    </row>
    <row r="218" spans="1:25" ht="12.75" hidden="1">
      <c r="A218" s="172" t="s">
        <v>193</v>
      </c>
      <c r="B218" s="242"/>
      <c r="C218" s="172"/>
      <c r="D218" s="208" t="s">
        <v>194</v>
      </c>
      <c r="E218" s="192">
        <f>SUM(E219+E224)</f>
        <v>169902</v>
      </c>
      <c r="F218" s="192">
        <f>SUM(F219+F224)</f>
        <v>134200</v>
      </c>
      <c r="G218" s="159">
        <v>0</v>
      </c>
      <c r="H218" s="192">
        <f>SUM(H219+H224)</f>
        <v>134200</v>
      </c>
      <c r="I218" s="192">
        <f>SUM(I219+I224)</f>
        <v>0</v>
      </c>
      <c r="J218" s="264">
        <f>SUM(J219+J224)</f>
        <v>134200</v>
      </c>
      <c r="K218" s="192">
        <f>SUM(K219+K224)</f>
        <v>0</v>
      </c>
      <c r="L218" s="192">
        <f>SUM(L219+L224)</f>
        <v>134200</v>
      </c>
      <c r="M218" s="223"/>
      <c r="N218" s="223"/>
      <c r="O218" s="223"/>
      <c r="P218" s="301"/>
      <c r="Q218" s="283"/>
      <c r="R218" s="283"/>
      <c r="S218" s="83"/>
      <c r="T218" s="283"/>
      <c r="U218" s="283"/>
      <c r="V218" s="283"/>
      <c r="W218" s="283"/>
      <c r="X218" s="283"/>
      <c r="Y218" s="225"/>
    </row>
    <row r="219" spans="1:25" ht="12.75" hidden="1">
      <c r="A219" s="160"/>
      <c r="B219" s="244">
        <v>85154</v>
      </c>
      <c r="C219" s="162"/>
      <c r="D219" s="160" t="s">
        <v>195</v>
      </c>
      <c r="E219" s="202">
        <f>SUM(E220:E223)</f>
        <v>94902</v>
      </c>
      <c r="F219" s="202">
        <f>SUM(F220:F223)</f>
        <v>84200</v>
      </c>
      <c r="G219" s="159">
        <v>0</v>
      </c>
      <c r="H219" s="202">
        <f>SUM(H220:H223)</f>
        <v>84200</v>
      </c>
      <c r="I219" s="202">
        <f>SUM(I220:I223)</f>
        <v>0</v>
      </c>
      <c r="J219" s="271">
        <f>SUM(J220:J223)</f>
        <v>84200</v>
      </c>
      <c r="K219" s="202">
        <f>SUM(K220:K223)</f>
        <v>0</v>
      </c>
      <c r="L219" s="202">
        <f>SUM(L220:L223)</f>
        <v>84200</v>
      </c>
      <c r="M219" s="50"/>
      <c r="N219" s="50"/>
      <c r="O219" s="51"/>
      <c r="P219" s="50"/>
      <c r="Q219" s="295"/>
      <c r="R219" s="295"/>
      <c r="S219" s="83"/>
      <c r="T219" s="295"/>
      <c r="U219" s="295"/>
      <c r="V219" s="295"/>
      <c r="W219" s="295"/>
      <c r="X219" s="295"/>
      <c r="Y219" s="225"/>
    </row>
    <row r="220" spans="1:25" ht="48" hidden="1">
      <c r="A220" s="166"/>
      <c r="B220" s="243"/>
      <c r="C220" s="166" t="s">
        <v>138</v>
      </c>
      <c r="D220" s="163" t="s">
        <v>139</v>
      </c>
      <c r="E220" s="206">
        <v>0</v>
      </c>
      <c r="F220" s="206">
        <v>2000</v>
      </c>
      <c r="G220" s="159">
        <v>0</v>
      </c>
      <c r="H220" s="206">
        <v>2000</v>
      </c>
      <c r="I220" s="159"/>
      <c r="J220" s="265">
        <f>H220+I220</f>
        <v>2000</v>
      </c>
      <c r="K220" s="159"/>
      <c r="L220" s="194">
        <f>J220+K220</f>
        <v>2000</v>
      </c>
      <c r="M220" s="218"/>
      <c r="N220" s="218"/>
      <c r="O220" s="218"/>
      <c r="P220" s="224"/>
      <c r="Q220" s="299"/>
      <c r="R220" s="299"/>
      <c r="S220" s="83"/>
      <c r="T220" s="299"/>
      <c r="U220" s="83"/>
      <c r="V220" s="227"/>
      <c r="W220" s="83"/>
      <c r="X220" s="227"/>
      <c r="Y220" s="225"/>
    </row>
    <row r="221" spans="1:25" ht="12.75" hidden="1">
      <c r="A221" s="166"/>
      <c r="B221" s="243"/>
      <c r="C221" s="166" t="s">
        <v>191</v>
      </c>
      <c r="D221" s="163" t="s">
        <v>132</v>
      </c>
      <c r="E221" s="202">
        <v>32922</v>
      </c>
      <c r="F221" s="202">
        <v>30000</v>
      </c>
      <c r="G221" s="159">
        <v>0</v>
      </c>
      <c r="H221" s="202">
        <v>30000</v>
      </c>
      <c r="I221" s="159"/>
      <c r="J221" s="265">
        <f>H221+I221</f>
        <v>30000</v>
      </c>
      <c r="K221" s="159"/>
      <c r="L221" s="194">
        <f>J221+K221</f>
        <v>30000</v>
      </c>
      <c r="M221" s="218"/>
      <c r="N221" s="218"/>
      <c r="O221" s="218"/>
      <c r="P221" s="224"/>
      <c r="Q221" s="295"/>
      <c r="R221" s="295"/>
      <c r="S221" s="83"/>
      <c r="T221" s="295"/>
      <c r="U221" s="83"/>
      <c r="V221" s="227"/>
      <c r="W221" s="83"/>
      <c r="X221" s="227"/>
      <c r="Y221" s="225"/>
    </row>
    <row r="222" spans="1:25" ht="12.75" hidden="1">
      <c r="A222" s="166"/>
      <c r="B222" s="243"/>
      <c r="C222" s="166" t="s">
        <v>140</v>
      </c>
      <c r="D222" s="163" t="s">
        <v>127</v>
      </c>
      <c r="E222" s="202">
        <v>61180</v>
      </c>
      <c r="F222" s="202">
        <v>51200</v>
      </c>
      <c r="G222" s="159">
        <v>0</v>
      </c>
      <c r="H222" s="202">
        <v>51200</v>
      </c>
      <c r="I222" s="159"/>
      <c r="J222" s="265">
        <f>H222+I222</f>
        <v>51200</v>
      </c>
      <c r="K222" s="159"/>
      <c r="L222" s="194">
        <f>J222+K222</f>
        <v>51200</v>
      </c>
      <c r="M222" s="218"/>
      <c r="N222" s="218"/>
      <c r="O222" s="218"/>
      <c r="P222" s="224"/>
      <c r="Q222" s="295"/>
      <c r="R222" s="295"/>
      <c r="S222" s="83"/>
      <c r="T222" s="295"/>
      <c r="U222" s="83"/>
      <c r="V222" s="227"/>
      <c r="W222" s="83"/>
      <c r="X222" s="227"/>
      <c r="Y222" s="225"/>
    </row>
    <row r="223" spans="1:25" ht="12.75" hidden="1">
      <c r="A223" s="166"/>
      <c r="B223" s="243"/>
      <c r="C223" s="166" t="s">
        <v>196</v>
      </c>
      <c r="D223" s="163" t="s">
        <v>149</v>
      </c>
      <c r="E223" s="202">
        <v>800</v>
      </c>
      <c r="F223" s="202">
        <v>1000</v>
      </c>
      <c r="G223" s="159">
        <v>0</v>
      </c>
      <c r="H223" s="202">
        <v>1000</v>
      </c>
      <c r="I223" s="159"/>
      <c r="J223" s="265">
        <f>H223+I223</f>
        <v>1000</v>
      </c>
      <c r="K223" s="159"/>
      <c r="L223" s="194">
        <f>J223+K223</f>
        <v>1000</v>
      </c>
      <c r="M223" s="218"/>
      <c r="N223" s="218"/>
      <c r="O223" s="218"/>
      <c r="P223" s="224"/>
      <c r="Q223" s="295"/>
      <c r="R223" s="295"/>
      <c r="S223" s="83"/>
      <c r="T223" s="295"/>
      <c r="U223" s="83"/>
      <c r="V223" s="227"/>
      <c r="W223" s="83"/>
      <c r="X223" s="227"/>
      <c r="Y223" s="225"/>
    </row>
    <row r="224" spans="1:25" ht="12.75" hidden="1">
      <c r="A224" s="166"/>
      <c r="B224" s="243" t="s">
        <v>197</v>
      </c>
      <c r="C224" s="166"/>
      <c r="D224" s="163" t="s">
        <v>16</v>
      </c>
      <c r="E224" s="202">
        <f>SUM(E226:E226)</f>
        <v>75000</v>
      </c>
      <c r="F224" s="202">
        <f>SUM(F226:F226)</f>
        <v>50000</v>
      </c>
      <c r="G224" s="159">
        <v>0</v>
      </c>
      <c r="H224" s="202">
        <f>H225+H226</f>
        <v>50000</v>
      </c>
      <c r="I224" s="202">
        <f>I225+I226</f>
        <v>0</v>
      </c>
      <c r="J224" s="271">
        <f>J225+J226</f>
        <v>50000</v>
      </c>
      <c r="K224" s="202">
        <f>K225+K226</f>
        <v>0</v>
      </c>
      <c r="L224" s="202">
        <f>L225+L226</f>
        <v>50000</v>
      </c>
      <c r="M224" s="218"/>
      <c r="N224" s="218"/>
      <c r="O224" s="218"/>
      <c r="P224" s="224"/>
      <c r="Q224" s="295"/>
      <c r="R224" s="295"/>
      <c r="S224" s="83"/>
      <c r="T224" s="295"/>
      <c r="U224" s="295"/>
      <c r="V224" s="295"/>
      <c r="W224" s="295"/>
      <c r="X224" s="295"/>
      <c r="Y224" s="225"/>
    </row>
    <row r="225" spans="1:25" ht="12.75" hidden="1">
      <c r="A225" s="166"/>
      <c r="B225" s="243"/>
      <c r="C225" s="166" t="s">
        <v>191</v>
      </c>
      <c r="D225" s="163" t="s">
        <v>132</v>
      </c>
      <c r="E225" s="202"/>
      <c r="F225" s="202"/>
      <c r="G225" s="159"/>
      <c r="H225" s="202">
        <v>0</v>
      </c>
      <c r="I225" s="159">
        <v>25000</v>
      </c>
      <c r="J225" s="265">
        <f>H225+I225</f>
        <v>25000</v>
      </c>
      <c r="K225" s="159"/>
      <c r="L225" s="194">
        <f>J225+K225</f>
        <v>25000</v>
      </c>
      <c r="M225" s="218"/>
      <c r="N225" s="218"/>
      <c r="O225" s="218"/>
      <c r="P225" s="224"/>
      <c r="Q225" s="295"/>
      <c r="R225" s="295"/>
      <c r="S225" s="83"/>
      <c r="T225" s="295"/>
      <c r="U225" s="83"/>
      <c r="V225" s="227"/>
      <c r="W225" s="83"/>
      <c r="X225" s="227"/>
      <c r="Y225" s="225"/>
    </row>
    <row r="226" spans="1:25" ht="12.75" hidden="1">
      <c r="A226" s="166"/>
      <c r="B226" s="243"/>
      <c r="C226" s="166" t="s">
        <v>198</v>
      </c>
      <c r="D226" s="163" t="s">
        <v>199</v>
      </c>
      <c r="E226" s="202">
        <v>75000</v>
      </c>
      <c r="F226" s="202">
        <v>50000</v>
      </c>
      <c r="G226" s="159">
        <v>0</v>
      </c>
      <c r="H226" s="202">
        <v>50000</v>
      </c>
      <c r="I226" s="159">
        <v>-25000</v>
      </c>
      <c r="J226" s="265">
        <f>H226+I226</f>
        <v>25000</v>
      </c>
      <c r="K226" s="159"/>
      <c r="L226" s="194">
        <f>J226+K226</f>
        <v>25000</v>
      </c>
      <c r="M226" s="218"/>
      <c r="N226" s="218"/>
      <c r="O226" s="218"/>
      <c r="P226" s="224"/>
      <c r="Q226" s="295"/>
      <c r="R226" s="295"/>
      <c r="S226" s="83"/>
      <c r="T226" s="295"/>
      <c r="U226" s="83"/>
      <c r="V226" s="227"/>
      <c r="W226" s="83"/>
      <c r="X226" s="227"/>
      <c r="Y226" s="225"/>
    </row>
    <row r="227" spans="1:25" ht="12.75" hidden="1">
      <c r="A227" s="172" t="s">
        <v>200</v>
      </c>
      <c r="B227" s="242"/>
      <c r="C227" s="172"/>
      <c r="D227" s="157" t="s">
        <v>103</v>
      </c>
      <c r="E227" s="209" t="e">
        <f>SUM(E228+E235+E237+E239+#REF!+E242+E257+#REF!+E260)</f>
        <v>#REF!</v>
      </c>
      <c r="F227" s="209">
        <f>SUM(F228+F235+F237+F239+F242+F257+F260)</f>
        <v>1204302</v>
      </c>
      <c r="G227" s="159">
        <v>0</v>
      </c>
      <c r="H227" s="209">
        <f>SUM(H228+H235+H237+H239+H242+H257+H260)</f>
        <v>1204302</v>
      </c>
      <c r="I227" s="209">
        <f>SUM(I228+I235+I237+I239+I242+I257+I260)</f>
        <v>10014</v>
      </c>
      <c r="J227" s="272">
        <f>SUM(J228+J235+J237+J239+J242+J257+J260)</f>
        <v>1214316</v>
      </c>
      <c r="K227" s="209">
        <f>SUM(K228+K235+K237+K239+K242+K257+K260)</f>
        <v>0</v>
      </c>
      <c r="L227" s="209">
        <f>SUM(L228+L235+L237+L239+L242+L257+L260)</f>
        <v>1214316</v>
      </c>
      <c r="M227" s="223"/>
      <c r="N227" s="223"/>
      <c r="O227" s="223"/>
      <c r="P227" s="34"/>
      <c r="Q227" s="302"/>
      <c r="R227" s="302"/>
      <c r="S227" s="83"/>
      <c r="T227" s="302"/>
      <c r="U227" s="302"/>
      <c r="V227" s="302"/>
      <c r="W227" s="302"/>
      <c r="X227" s="302"/>
      <c r="Y227" s="225"/>
    </row>
    <row r="228" spans="1:25" ht="36" hidden="1">
      <c r="A228" s="166"/>
      <c r="B228" s="243" t="s">
        <v>201</v>
      </c>
      <c r="C228" s="166"/>
      <c r="D228" s="167" t="s">
        <v>202</v>
      </c>
      <c r="E228" s="206">
        <f>SUM(E229:E234)</f>
        <v>357346</v>
      </c>
      <c r="F228" s="206">
        <f>SUM(F229:F234)</f>
        <v>716000</v>
      </c>
      <c r="G228" s="159">
        <v>0</v>
      </c>
      <c r="H228" s="206">
        <f>SUM(H229:H234)</f>
        <v>716000</v>
      </c>
      <c r="I228" s="206">
        <f>SUM(I229:I234)</f>
        <v>0</v>
      </c>
      <c r="J228" s="273">
        <f>SUM(J229:J234)</f>
        <v>716000</v>
      </c>
      <c r="K228" s="206">
        <f>SUM(K229:K234)</f>
        <v>0</v>
      </c>
      <c r="L228" s="206">
        <f>SUM(L229:L234)</f>
        <v>716000</v>
      </c>
      <c r="M228" s="218"/>
      <c r="N228" s="218"/>
      <c r="O228" s="218"/>
      <c r="P228" s="284"/>
      <c r="Q228" s="299"/>
      <c r="R228" s="299"/>
      <c r="S228" s="83"/>
      <c r="T228" s="299"/>
      <c r="U228" s="299"/>
      <c r="V228" s="299"/>
      <c r="W228" s="299"/>
      <c r="X228" s="299"/>
      <c r="Y228" s="225"/>
    </row>
    <row r="229" spans="1:25" ht="12.75" hidden="1">
      <c r="A229" s="166"/>
      <c r="B229" s="243"/>
      <c r="C229" s="166" t="s">
        <v>203</v>
      </c>
      <c r="D229" s="163" t="s">
        <v>204</v>
      </c>
      <c r="E229" s="202">
        <v>338544</v>
      </c>
      <c r="F229" s="202">
        <v>691680</v>
      </c>
      <c r="G229" s="159">
        <v>0</v>
      </c>
      <c r="H229" s="202">
        <v>691680</v>
      </c>
      <c r="I229" s="159"/>
      <c r="J229" s="265">
        <f aca="true" t="shared" si="31" ref="J229:J234">H229+I229</f>
        <v>691680</v>
      </c>
      <c r="K229" s="159"/>
      <c r="L229" s="194">
        <f aca="true" t="shared" si="32" ref="L229:L234">J229+K229</f>
        <v>691680</v>
      </c>
      <c r="M229" s="218"/>
      <c r="N229" s="218"/>
      <c r="O229" s="218"/>
      <c r="P229" s="224"/>
      <c r="Q229" s="295"/>
      <c r="R229" s="295"/>
      <c r="S229" s="83"/>
      <c r="T229" s="295"/>
      <c r="U229" s="83"/>
      <c r="V229" s="227"/>
      <c r="W229" s="83"/>
      <c r="X229" s="227"/>
      <c r="Y229" s="225"/>
    </row>
    <row r="230" spans="1:25" ht="12.75" hidden="1">
      <c r="A230" s="166"/>
      <c r="B230" s="243"/>
      <c r="C230" s="166" t="s">
        <v>205</v>
      </c>
      <c r="D230" s="163" t="s">
        <v>147</v>
      </c>
      <c r="E230" s="202">
        <v>5325</v>
      </c>
      <c r="F230" s="202">
        <v>8665</v>
      </c>
      <c r="G230" s="159">
        <v>0</v>
      </c>
      <c r="H230" s="202">
        <v>8665</v>
      </c>
      <c r="I230" s="159"/>
      <c r="J230" s="265">
        <f t="shared" si="31"/>
        <v>8665</v>
      </c>
      <c r="K230" s="159"/>
      <c r="L230" s="194">
        <f t="shared" si="32"/>
        <v>8665</v>
      </c>
      <c r="M230" s="218"/>
      <c r="N230" s="218"/>
      <c r="O230" s="218"/>
      <c r="P230" s="224"/>
      <c r="Q230" s="295"/>
      <c r="R230" s="295"/>
      <c r="S230" s="83"/>
      <c r="T230" s="295"/>
      <c r="U230" s="83"/>
      <c r="V230" s="227"/>
      <c r="W230" s="83"/>
      <c r="X230" s="227"/>
      <c r="Y230" s="225"/>
    </row>
    <row r="231" spans="1:25" ht="12.75" hidden="1">
      <c r="A231" s="166"/>
      <c r="B231" s="243"/>
      <c r="C231" s="166" t="s">
        <v>190</v>
      </c>
      <c r="D231" s="163" t="s">
        <v>142</v>
      </c>
      <c r="E231" s="202">
        <v>10968</v>
      </c>
      <c r="F231" s="202">
        <v>11576</v>
      </c>
      <c r="G231" s="159">
        <v>0</v>
      </c>
      <c r="H231" s="202">
        <v>11576</v>
      </c>
      <c r="I231" s="159"/>
      <c r="J231" s="265">
        <f t="shared" si="31"/>
        <v>11576</v>
      </c>
      <c r="K231" s="159"/>
      <c r="L231" s="194">
        <f t="shared" si="32"/>
        <v>11576</v>
      </c>
      <c r="M231" s="218"/>
      <c r="N231" s="218"/>
      <c r="O231" s="218"/>
      <c r="P231" s="224"/>
      <c r="Q231" s="295"/>
      <c r="R231" s="295"/>
      <c r="S231" s="83"/>
      <c r="T231" s="295"/>
      <c r="U231" s="83"/>
      <c r="V231" s="227"/>
      <c r="W231" s="83"/>
      <c r="X231" s="227"/>
      <c r="Y231" s="225"/>
    </row>
    <row r="232" spans="1:25" ht="12.75" hidden="1">
      <c r="A232" s="166"/>
      <c r="B232" s="243"/>
      <c r="C232" s="166" t="s">
        <v>206</v>
      </c>
      <c r="D232" s="163" t="s">
        <v>143</v>
      </c>
      <c r="E232" s="202">
        <v>131</v>
      </c>
      <c r="F232" s="202">
        <v>213</v>
      </c>
      <c r="G232" s="159">
        <v>0</v>
      </c>
      <c r="H232" s="202">
        <v>213</v>
      </c>
      <c r="I232" s="159"/>
      <c r="J232" s="265">
        <f t="shared" si="31"/>
        <v>213</v>
      </c>
      <c r="K232" s="159"/>
      <c r="L232" s="194">
        <f t="shared" si="32"/>
        <v>213</v>
      </c>
      <c r="M232" s="218"/>
      <c r="N232" s="218"/>
      <c r="O232" s="218"/>
      <c r="P232" s="224"/>
      <c r="Q232" s="295"/>
      <c r="R232" s="295"/>
      <c r="S232" s="83"/>
      <c r="T232" s="295"/>
      <c r="U232" s="83"/>
      <c r="V232" s="227"/>
      <c r="W232" s="83"/>
      <c r="X232" s="227"/>
      <c r="Y232" s="225"/>
    </row>
    <row r="233" spans="1:25" ht="12.75" hidden="1">
      <c r="A233" s="166"/>
      <c r="B233" s="243"/>
      <c r="C233" s="166" t="s">
        <v>191</v>
      </c>
      <c r="D233" s="163" t="s">
        <v>132</v>
      </c>
      <c r="E233" s="202">
        <v>964</v>
      </c>
      <c r="F233" s="202">
        <v>2410</v>
      </c>
      <c r="G233" s="159">
        <v>0</v>
      </c>
      <c r="H233" s="202">
        <v>2410</v>
      </c>
      <c r="I233" s="159"/>
      <c r="J233" s="265">
        <f t="shared" si="31"/>
        <v>2410</v>
      </c>
      <c r="K233" s="159"/>
      <c r="L233" s="194">
        <f t="shared" si="32"/>
        <v>2410</v>
      </c>
      <c r="M233" s="218"/>
      <c r="N233" s="218"/>
      <c r="O233" s="218"/>
      <c r="P233" s="224"/>
      <c r="Q233" s="295"/>
      <c r="R233" s="295"/>
      <c r="S233" s="83"/>
      <c r="T233" s="295"/>
      <c r="U233" s="83"/>
      <c r="V233" s="227"/>
      <c r="W233" s="83"/>
      <c r="X233" s="227"/>
      <c r="Y233" s="225"/>
    </row>
    <row r="234" spans="1:25" ht="12.75" hidden="1">
      <c r="A234" s="166"/>
      <c r="B234" s="243"/>
      <c r="C234" s="166" t="s">
        <v>140</v>
      </c>
      <c r="D234" s="163" t="s">
        <v>127</v>
      </c>
      <c r="E234" s="202">
        <v>1414</v>
      </c>
      <c r="F234" s="202">
        <v>1456</v>
      </c>
      <c r="G234" s="159">
        <v>0</v>
      </c>
      <c r="H234" s="202">
        <v>1456</v>
      </c>
      <c r="I234" s="159"/>
      <c r="J234" s="265">
        <f t="shared" si="31"/>
        <v>1456</v>
      </c>
      <c r="K234" s="159"/>
      <c r="L234" s="194">
        <f t="shared" si="32"/>
        <v>1456</v>
      </c>
      <c r="M234" s="218"/>
      <c r="N234" s="218"/>
      <c r="O234" s="218"/>
      <c r="P234" s="224"/>
      <c r="Q234" s="295"/>
      <c r="R234" s="295"/>
      <c r="S234" s="83"/>
      <c r="T234" s="295"/>
      <c r="U234" s="83"/>
      <c r="V234" s="227"/>
      <c r="W234" s="83"/>
      <c r="X234" s="227"/>
      <c r="Y234" s="225"/>
    </row>
    <row r="235" spans="1:25" ht="36.75" customHeight="1" hidden="1">
      <c r="A235" s="166"/>
      <c r="B235" s="243" t="s">
        <v>207</v>
      </c>
      <c r="C235" s="166"/>
      <c r="D235" s="163" t="s">
        <v>105</v>
      </c>
      <c r="E235" s="195">
        <v>6900</v>
      </c>
      <c r="F235" s="195">
        <f>SUM(F236)</f>
        <v>6500</v>
      </c>
      <c r="G235" s="159">
        <v>0</v>
      </c>
      <c r="H235" s="195">
        <f>SUM(H236)</f>
        <v>6500</v>
      </c>
      <c r="I235" s="195">
        <f>SUM(I236)</f>
        <v>0</v>
      </c>
      <c r="J235" s="266">
        <f>SUM(J236)</f>
        <v>6500</v>
      </c>
      <c r="K235" s="195">
        <f>SUM(K236)</f>
        <v>0</v>
      </c>
      <c r="L235" s="195">
        <f>SUM(L236)</f>
        <v>6500</v>
      </c>
      <c r="M235" s="218"/>
      <c r="N235" s="218"/>
      <c r="O235" s="218"/>
      <c r="P235" s="224"/>
      <c r="Q235" s="285"/>
      <c r="R235" s="285"/>
      <c r="S235" s="83"/>
      <c r="T235" s="285"/>
      <c r="U235" s="285"/>
      <c r="V235" s="285"/>
      <c r="W235" s="285"/>
      <c r="X235" s="285"/>
      <c r="Y235" s="225"/>
    </row>
    <row r="236" spans="1:25" ht="12.75" hidden="1">
      <c r="A236" s="166"/>
      <c r="B236" s="243"/>
      <c r="C236" s="166">
        <v>4130</v>
      </c>
      <c r="D236" s="163" t="s">
        <v>208</v>
      </c>
      <c r="E236" s="193">
        <v>6900</v>
      </c>
      <c r="F236" s="193">
        <v>6500</v>
      </c>
      <c r="G236" s="159">
        <v>0</v>
      </c>
      <c r="H236" s="193">
        <v>6500</v>
      </c>
      <c r="I236" s="159"/>
      <c r="J236" s="265">
        <f>H236+I236</f>
        <v>6500</v>
      </c>
      <c r="K236" s="159"/>
      <c r="L236" s="194">
        <f>J236+K236</f>
        <v>6500</v>
      </c>
      <c r="M236" s="218"/>
      <c r="N236" s="218"/>
      <c r="O236" s="218"/>
      <c r="P236" s="224"/>
      <c r="Q236" s="226"/>
      <c r="R236" s="226"/>
      <c r="S236" s="83"/>
      <c r="T236" s="226"/>
      <c r="U236" s="83"/>
      <c r="V236" s="227"/>
      <c r="W236" s="83"/>
      <c r="X236" s="227"/>
      <c r="Y236" s="225"/>
    </row>
    <row r="237" spans="1:25" ht="24" hidden="1">
      <c r="A237" s="166"/>
      <c r="B237" s="243" t="s">
        <v>209</v>
      </c>
      <c r="C237" s="166"/>
      <c r="D237" s="163" t="s">
        <v>210</v>
      </c>
      <c r="E237" s="195" t="e">
        <f>SUM(E238+#REF!)</f>
        <v>#REF!</v>
      </c>
      <c r="F237" s="195">
        <f>SUM(F238:F238)</f>
        <v>96840</v>
      </c>
      <c r="G237" s="159">
        <v>0</v>
      </c>
      <c r="H237" s="195">
        <f>SUM(H238:H238)</f>
        <v>96840</v>
      </c>
      <c r="I237" s="195">
        <f>SUM(I238:I238)</f>
        <v>1650</v>
      </c>
      <c r="J237" s="266">
        <f>SUM(J238:J238)</f>
        <v>98490</v>
      </c>
      <c r="K237" s="195">
        <f>SUM(K238:K238)</f>
        <v>0</v>
      </c>
      <c r="L237" s="195">
        <f>SUM(L238:L238)</f>
        <v>98490</v>
      </c>
      <c r="M237" s="218"/>
      <c r="N237" s="218"/>
      <c r="O237" s="218"/>
      <c r="P237" s="224"/>
      <c r="Q237" s="285"/>
      <c r="R237" s="285"/>
      <c r="S237" s="83"/>
      <c r="T237" s="285"/>
      <c r="U237" s="285"/>
      <c r="V237" s="285"/>
      <c r="W237" s="285"/>
      <c r="X237" s="285"/>
      <c r="Y237" s="225"/>
    </row>
    <row r="238" spans="1:25" ht="12.75" hidden="1">
      <c r="A238" s="166"/>
      <c r="B238" s="243"/>
      <c r="C238" s="166">
        <v>3110</v>
      </c>
      <c r="D238" s="163" t="s">
        <v>204</v>
      </c>
      <c r="E238" s="193">
        <v>95634</v>
      </c>
      <c r="F238" s="193">
        <v>96840</v>
      </c>
      <c r="G238" s="159">
        <v>0</v>
      </c>
      <c r="H238" s="193">
        <v>96840</v>
      </c>
      <c r="I238" s="159">
        <v>1650</v>
      </c>
      <c r="J238" s="265">
        <f>H238+I238</f>
        <v>98490</v>
      </c>
      <c r="K238" s="159"/>
      <c r="L238" s="194">
        <f>J238+K238</f>
        <v>98490</v>
      </c>
      <c r="M238" s="218"/>
      <c r="N238" s="218"/>
      <c r="O238" s="218"/>
      <c r="P238" s="224"/>
      <c r="Q238" s="226"/>
      <c r="R238" s="226"/>
      <c r="S238" s="83"/>
      <c r="T238" s="226"/>
      <c r="U238" s="83"/>
      <c r="V238" s="227"/>
      <c r="W238" s="83"/>
      <c r="X238" s="227"/>
      <c r="Y238" s="225"/>
    </row>
    <row r="239" spans="1:25" ht="12.75" hidden="1">
      <c r="A239" s="166"/>
      <c r="B239" s="243" t="s">
        <v>211</v>
      </c>
      <c r="C239" s="166"/>
      <c r="D239" s="163" t="s">
        <v>212</v>
      </c>
      <c r="E239" s="202">
        <f>SUM(E240)</f>
        <v>135990</v>
      </c>
      <c r="F239" s="193">
        <f>SUM(F240:F241)</f>
        <v>140070</v>
      </c>
      <c r="G239" s="159">
        <v>0</v>
      </c>
      <c r="H239" s="193">
        <f>SUM(H240:H241)</f>
        <v>138670</v>
      </c>
      <c r="I239" s="193">
        <f>SUM(I240:I241)</f>
        <v>0</v>
      </c>
      <c r="J239" s="269">
        <f>SUM(J240:J241)</f>
        <v>138670</v>
      </c>
      <c r="K239" s="193">
        <f>SUM(K240:K241)</f>
        <v>0</v>
      </c>
      <c r="L239" s="193">
        <f>SUM(L240:L241)</f>
        <v>138670</v>
      </c>
      <c r="M239" s="218"/>
      <c r="N239" s="218"/>
      <c r="O239" s="218"/>
      <c r="P239" s="224"/>
      <c r="Q239" s="295"/>
      <c r="R239" s="226"/>
      <c r="S239" s="83"/>
      <c r="T239" s="226"/>
      <c r="U239" s="226"/>
      <c r="V239" s="226"/>
      <c r="W239" s="226"/>
      <c r="X239" s="226"/>
      <c r="Y239" s="225"/>
    </row>
    <row r="240" spans="1:25" ht="12.75" hidden="1">
      <c r="A240" s="166"/>
      <c r="B240" s="243"/>
      <c r="C240" s="166" t="s">
        <v>203</v>
      </c>
      <c r="D240" s="163" t="s">
        <v>204</v>
      </c>
      <c r="E240" s="202">
        <v>135990</v>
      </c>
      <c r="F240" s="193">
        <v>139500</v>
      </c>
      <c r="G240" s="159">
        <v>-1400</v>
      </c>
      <c r="H240" s="193">
        <f>SUM(F240+G240)</f>
        <v>138100</v>
      </c>
      <c r="I240" s="159"/>
      <c r="J240" s="265">
        <f>H240+I240</f>
        <v>138100</v>
      </c>
      <c r="K240" s="159"/>
      <c r="L240" s="194">
        <f>J240+K240</f>
        <v>138100</v>
      </c>
      <c r="M240" s="218"/>
      <c r="N240" s="218"/>
      <c r="O240" s="218"/>
      <c r="P240" s="224"/>
      <c r="Q240" s="295"/>
      <c r="R240" s="226"/>
      <c r="S240" s="83"/>
      <c r="T240" s="226"/>
      <c r="U240" s="83"/>
      <c r="V240" s="227"/>
      <c r="W240" s="83"/>
      <c r="X240" s="227"/>
      <c r="Y240" s="225"/>
    </row>
    <row r="241" spans="1:25" ht="12.75" hidden="1">
      <c r="A241" s="166"/>
      <c r="B241" s="243"/>
      <c r="C241" s="166" t="s">
        <v>140</v>
      </c>
      <c r="D241" s="163" t="s">
        <v>127</v>
      </c>
      <c r="E241" s="202">
        <v>0</v>
      </c>
      <c r="F241" s="193">
        <v>570</v>
      </c>
      <c r="G241" s="159">
        <v>0</v>
      </c>
      <c r="H241" s="193">
        <v>570</v>
      </c>
      <c r="I241" s="159"/>
      <c r="J241" s="265">
        <f>H241+I241</f>
        <v>570</v>
      </c>
      <c r="K241" s="159"/>
      <c r="L241" s="194">
        <f>J241+K241</f>
        <v>570</v>
      </c>
      <c r="M241" s="218"/>
      <c r="N241" s="218"/>
      <c r="O241" s="218"/>
      <c r="P241" s="224"/>
      <c r="Q241" s="295"/>
      <c r="R241" s="226"/>
      <c r="S241" s="83"/>
      <c r="T241" s="226"/>
      <c r="U241" s="83"/>
      <c r="V241" s="227"/>
      <c r="W241" s="83"/>
      <c r="X241" s="227"/>
      <c r="Y241" s="225"/>
    </row>
    <row r="242" spans="1:25" ht="12.75" hidden="1">
      <c r="A242" s="166"/>
      <c r="B242" s="243" t="s">
        <v>213</v>
      </c>
      <c r="C242" s="166"/>
      <c r="D242" s="163" t="s">
        <v>108</v>
      </c>
      <c r="E242" s="193">
        <f>SUM(E243:E256)</f>
        <v>173235</v>
      </c>
      <c r="F242" s="193">
        <f>SUM(F243:F256)</f>
        <v>216182</v>
      </c>
      <c r="G242" s="159">
        <v>0</v>
      </c>
      <c r="H242" s="193">
        <f>SUM(H243:H256)</f>
        <v>216182</v>
      </c>
      <c r="I242" s="193">
        <f>SUM(I243:I256)</f>
        <v>0</v>
      </c>
      <c r="J242" s="269">
        <f>SUM(J243:J256)</f>
        <v>216182</v>
      </c>
      <c r="K242" s="193">
        <f>SUM(K243:K256)</f>
        <v>0</v>
      </c>
      <c r="L242" s="193">
        <f>SUM(L243:L256)</f>
        <v>216182</v>
      </c>
      <c r="M242" s="218"/>
      <c r="N242" s="218"/>
      <c r="O242" s="218"/>
      <c r="P242" s="224"/>
      <c r="Q242" s="226"/>
      <c r="R242" s="226"/>
      <c r="S242" s="83"/>
      <c r="T242" s="226"/>
      <c r="U242" s="226"/>
      <c r="V242" s="226"/>
      <c r="W242" s="226"/>
      <c r="X242" s="226"/>
      <c r="Y242" s="225"/>
    </row>
    <row r="243" spans="1:25" ht="12.75" hidden="1">
      <c r="A243" s="166"/>
      <c r="B243" s="243"/>
      <c r="C243" s="166">
        <v>3020</v>
      </c>
      <c r="D243" s="163" t="s">
        <v>153</v>
      </c>
      <c r="E243" s="193">
        <v>170</v>
      </c>
      <c r="F243" s="193">
        <v>340</v>
      </c>
      <c r="G243" s="159">
        <v>0</v>
      </c>
      <c r="H243" s="193">
        <v>340</v>
      </c>
      <c r="I243" s="159"/>
      <c r="J243" s="265">
        <f>H243+I243</f>
        <v>340</v>
      </c>
      <c r="K243" s="159"/>
      <c r="L243" s="194">
        <f>J243+K243</f>
        <v>340</v>
      </c>
      <c r="M243" s="218"/>
      <c r="N243" s="218"/>
      <c r="O243" s="218"/>
      <c r="P243" s="224"/>
      <c r="Q243" s="226"/>
      <c r="R243" s="226"/>
      <c r="S243" s="83"/>
      <c r="T243" s="226"/>
      <c r="U243" s="83"/>
      <c r="V243" s="227"/>
      <c r="W243" s="83"/>
      <c r="X243" s="227"/>
      <c r="Y243" s="225"/>
    </row>
    <row r="244" spans="1:25" ht="12.75" hidden="1">
      <c r="A244" s="166"/>
      <c r="B244" s="243"/>
      <c r="C244" s="166">
        <v>4010</v>
      </c>
      <c r="D244" s="163" t="s">
        <v>147</v>
      </c>
      <c r="E244" s="193">
        <v>117850</v>
      </c>
      <c r="F244" s="193">
        <v>151010</v>
      </c>
      <c r="G244" s="159">
        <v>0</v>
      </c>
      <c r="H244" s="193">
        <v>151010</v>
      </c>
      <c r="I244" s="159"/>
      <c r="J244" s="265">
        <f aca="true" t="shared" si="33" ref="J244:J256">H244+I244</f>
        <v>151010</v>
      </c>
      <c r="K244" s="159"/>
      <c r="L244" s="194">
        <f aca="true" t="shared" si="34" ref="L244:L256">J244+K244</f>
        <v>151010</v>
      </c>
      <c r="M244" s="218"/>
      <c r="N244" s="218"/>
      <c r="O244" s="218"/>
      <c r="P244" s="224"/>
      <c r="Q244" s="226"/>
      <c r="R244" s="226"/>
      <c r="S244" s="83"/>
      <c r="T244" s="226"/>
      <c r="U244" s="83"/>
      <c r="V244" s="227"/>
      <c r="W244" s="83"/>
      <c r="X244" s="227"/>
      <c r="Y244" s="225"/>
    </row>
    <row r="245" spans="1:25" ht="12.75" hidden="1">
      <c r="A245" s="166"/>
      <c r="B245" s="243"/>
      <c r="C245" s="166">
        <v>4040</v>
      </c>
      <c r="D245" s="163" t="s">
        <v>148</v>
      </c>
      <c r="E245" s="193">
        <v>6760</v>
      </c>
      <c r="F245" s="193">
        <v>10461</v>
      </c>
      <c r="G245" s="159">
        <v>0</v>
      </c>
      <c r="H245" s="193">
        <v>10461</v>
      </c>
      <c r="I245" s="159"/>
      <c r="J245" s="265">
        <f t="shared" si="33"/>
        <v>10461</v>
      </c>
      <c r="K245" s="159"/>
      <c r="L245" s="194">
        <f t="shared" si="34"/>
        <v>10461</v>
      </c>
      <c r="M245" s="218"/>
      <c r="N245" s="218"/>
      <c r="O245" s="218"/>
      <c r="P245" s="224"/>
      <c r="Q245" s="226"/>
      <c r="R245" s="226"/>
      <c r="S245" s="83"/>
      <c r="T245" s="226"/>
      <c r="U245" s="83"/>
      <c r="V245" s="227"/>
      <c r="W245" s="83"/>
      <c r="X245" s="227"/>
      <c r="Y245" s="225"/>
    </row>
    <row r="246" spans="1:25" ht="12.75" hidden="1">
      <c r="A246" s="166"/>
      <c r="B246" s="243"/>
      <c r="C246" s="166">
        <v>4110</v>
      </c>
      <c r="D246" s="163" t="s">
        <v>142</v>
      </c>
      <c r="E246" s="193">
        <v>22010</v>
      </c>
      <c r="F246" s="193">
        <v>24406</v>
      </c>
      <c r="G246" s="159">
        <v>0</v>
      </c>
      <c r="H246" s="193">
        <v>24406</v>
      </c>
      <c r="I246" s="159"/>
      <c r="J246" s="265">
        <f t="shared" si="33"/>
        <v>24406</v>
      </c>
      <c r="K246" s="159"/>
      <c r="L246" s="194">
        <f t="shared" si="34"/>
        <v>24406</v>
      </c>
      <c r="M246" s="218"/>
      <c r="N246" s="218"/>
      <c r="O246" s="218"/>
      <c r="P246" s="224"/>
      <c r="Q246" s="226"/>
      <c r="R246" s="226"/>
      <c r="S246" s="83"/>
      <c r="T246" s="226"/>
      <c r="U246" s="83"/>
      <c r="V246" s="227"/>
      <c r="W246" s="83"/>
      <c r="X246" s="227"/>
      <c r="Y246" s="225"/>
    </row>
    <row r="247" spans="1:25" ht="12.75" hidden="1">
      <c r="A247" s="166"/>
      <c r="B247" s="243"/>
      <c r="C247" s="166">
        <v>4120</v>
      </c>
      <c r="D247" s="163" t="s">
        <v>143</v>
      </c>
      <c r="E247" s="193">
        <v>2965</v>
      </c>
      <c r="F247" s="193">
        <v>3290</v>
      </c>
      <c r="G247" s="159">
        <v>0</v>
      </c>
      <c r="H247" s="193">
        <v>3290</v>
      </c>
      <c r="I247" s="159"/>
      <c r="J247" s="265">
        <f t="shared" si="33"/>
        <v>3290</v>
      </c>
      <c r="K247" s="159"/>
      <c r="L247" s="194">
        <f t="shared" si="34"/>
        <v>3290</v>
      </c>
      <c r="M247" s="218"/>
      <c r="N247" s="218"/>
      <c r="O247" s="218"/>
      <c r="P247" s="224"/>
      <c r="Q247" s="226"/>
      <c r="R247" s="226"/>
      <c r="S247" s="83"/>
      <c r="T247" s="226"/>
      <c r="U247" s="83"/>
      <c r="V247" s="227"/>
      <c r="W247" s="83"/>
      <c r="X247" s="227"/>
      <c r="Y247" s="225"/>
    </row>
    <row r="248" spans="1:25" ht="12.75" hidden="1">
      <c r="A248" s="166"/>
      <c r="B248" s="243"/>
      <c r="C248" s="166">
        <v>4210</v>
      </c>
      <c r="D248" s="163" t="s">
        <v>132</v>
      </c>
      <c r="E248" s="193">
        <v>5160</v>
      </c>
      <c r="F248" s="193">
        <v>5984</v>
      </c>
      <c r="G248" s="159">
        <v>0</v>
      </c>
      <c r="H248" s="193">
        <v>5984</v>
      </c>
      <c r="I248" s="159"/>
      <c r="J248" s="265">
        <f t="shared" si="33"/>
        <v>5984</v>
      </c>
      <c r="K248" s="159"/>
      <c r="L248" s="194">
        <f t="shared" si="34"/>
        <v>5984</v>
      </c>
      <c r="M248" s="218"/>
      <c r="N248" s="218"/>
      <c r="O248" s="218"/>
      <c r="P248" s="224"/>
      <c r="Q248" s="226"/>
      <c r="R248" s="226"/>
      <c r="S248" s="83"/>
      <c r="T248" s="226"/>
      <c r="U248" s="83"/>
      <c r="V248" s="227"/>
      <c r="W248" s="83"/>
      <c r="X248" s="227"/>
      <c r="Y248" s="225"/>
    </row>
    <row r="249" spans="1:25" ht="12.75" hidden="1">
      <c r="A249" s="166"/>
      <c r="B249" s="243"/>
      <c r="C249" s="166">
        <v>4260</v>
      </c>
      <c r="D249" s="163" t="s">
        <v>154</v>
      </c>
      <c r="E249" s="193">
        <v>4030</v>
      </c>
      <c r="F249" s="193">
        <v>4151</v>
      </c>
      <c r="G249" s="159">
        <v>0</v>
      </c>
      <c r="H249" s="193">
        <v>4151</v>
      </c>
      <c r="I249" s="159"/>
      <c r="J249" s="265">
        <f t="shared" si="33"/>
        <v>4151</v>
      </c>
      <c r="K249" s="159"/>
      <c r="L249" s="194">
        <f t="shared" si="34"/>
        <v>4151</v>
      </c>
      <c r="M249" s="218"/>
      <c r="N249" s="218"/>
      <c r="O249" s="218"/>
      <c r="P249" s="224"/>
      <c r="Q249" s="226"/>
      <c r="R249" s="226"/>
      <c r="S249" s="83"/>
      <c r="T249" s="226"/>
      <c r="U249" s="83"/>
      <c r="V249" s="227"/>
      <c r="W249" s="83"/>
      <c r="X249" s="227"/>
      <c r="Y249" s="225"/>
    </row>
    <row r="250" spans="1:25" ht="12.75" hidden="1">
      <c r="A250" s="166"/>
      <c r="B250" s="243"/>
      <c r="C250" s="166" t="s">
        <v>198</v>
      </c>
      <c r="D250" s="163" t="s">
        <v>199</v>
      </c>
      <c r="E250" s="193">
        <v>400</v>
      </c>
      <c r="F250" s="193">
        <v>400</v>
      </c>
      <c r="G250" s="159">
        <v>0</v>
      </c>
      <c r="H250" s="193">
        <v>400</v>
      </c>
      <c r="I250" s="159"/>
      <c r="J250" s="265">
        <f t="shared" si="33"/>
        <v>400</v>
      </c>
      <c r="K250" s="159"/>
      <c r="L250" s="194">
        <f t="shared" si="34"/>
        <v>400</v>
      </c>
      <c r="M250" s="218"/>
      <c r="N250" s="218"/>
      <c r="O250" s="218"/>
      <c r="P250" s="224"/>
      <c r="Q250" s="226"/>
      <c r="R250" s="226"/>
      <c r="S250" s="83"/>
      <c r="T250" s="226"/>
      <c r="U250" s="83"/>
      <c r="V250" s="227"/>
      <c r="W250" s="83"/>
      <c r="X250" s="227"/>
      <c r="Y250" s="225"/>
    </row>
    <row r="251" spans="1:25" ht="12.75" hidden="1">
      <c r="A251" s="166"/>
      <c r="B251" s="243"/>
      <c r="C251" s="166" t="s">
        <v>214</v>
      </c>
      <c r="D251" s="163" t="s">
        <v>177</v>
      </c>
      <c r="E251" s="193">
        <v>200</v>
      </c>
      <c r="F251" s="193">
        <v>206</v>
      </c>
      <c r="G251" s="159">
        <v>0</v>
      </c>
      <c r="H251" s="193">
        <v>206</v>
      </c>
      <c r="I251" s="159"/>
      <c r="J251" s="265">
        <f t="shared" si="33"/>
        <v>206</v>
      </c>
      <c r="K251" s="159"/>
      <c r="L251" s="194">
        <f t="shared" si="34"/>
        <v>206</v>
      </c>
      <c r="M251" s="218"/>
      <c r="N251" s="218"/>
      <c r="O251" s="218"/>
      <c r="P251" s="224"/>
      <c r="Q251" s="226"/>
      <c r="R251" s="226"/>
      <c r="S251" s="83"/>
      <c r="T251" s="226"/>
      <c r="U251" s="83"/>
      <c r="V251" s="227"/>
      <c r="W251" s="83"/>
      <c r="X251" s="227"/>
      <c r="Y251" s="225"/>
    </row>
    <row r="252" spans="1:25" ht="12.75" hidden="1">
      <c r="A252" s="166"/>
      <c r="B252" s="243"/>
      <c r="C252" s="166">
        <v>4300</v>
      </c>
      <c r="D252" s="163" t="s">
        <v>127</v>
      </c>
      <c r="E252" s="193">
        <v>8286</v>
      </c>
      <c r="F252" s="193">
        <v>10025</v>
      </c>
      <c r="G252" s="159">
        <v>0</v>
      </c>
      <c r="H252" s="193">
        <v>10025</v>
      </c>
      <c r="I252" s="159">
        <v>-720</v>
      </c>
      <c r="J252" s="265">
        <f t="shared" si="33"/>
        <v>9305</v>
      </c>
      <c r="K252" s="159"/>
      <c r="L252" s="194">
        <f t="shared" si="34"/>
        <v>9305</v>
      </c>
      <c r="M252" s="218"/>
      <c r="N252" s="218"/>
      <c r="O252" s="218"/>
      <c r="P252" s="224"/>
      <c r="Q252" s="226"/>
      <c r="R252" s="226"/>
      <c r="S252" s="83"/>
      <c r="T252" s="226"/>
      <c r="U252" s="83"/>
      <c r="V252" s="227"/>
      <c r="W252" s="83"/>
      <c r="X252" s="227"/>
      <c r="Y252" s="225"/>
    </row>
    <row r="253" spans="1:25" ht="12.75" hidden="1">
      <c r="A253" s="166"/>
      <c r="B253" s="243"/>
      <c r="C253" s="166" t="s">
        <v>311</v>
      </c>
      <c r="D253" s="163" t="s">
        <v>312</v>
      </c>
      <c r="E253" s="193"/>
      <c r="F253" s="193"/>
      <c r="G253" s="159"/>
      <c r="H253" s="193"/>
      <c r="I253" s="159">
        <v>720</v>
      </c>
      <c r="J253" s="265">
        <f t="shared" si="33"/>
        <v>720</v>
      </c>
      <c r="K253" s="159"/>
      <c r="L253" s="194">
        <f t="shared" si="34"/>
        <v>720</v>
      </c>
      <c r="M253" s="218"/>
      <c r="N253" s="218"/>
      <c r="O253" s="218"/>
      <c r="P253" s="224"/>
      <c r="Q253" s="226"/>
      <c r="R253" s="226"/>
      <c r="S253" s="83"/>
      <c r="T253" s="226"/>
      <c r="U253" s="83"/>
      <c r="V253" s="227"/>
      <c r="W253" s="83"/>
      <c r="X253" s="227"/>
      <c r="Y253" s="225"/>
    </row>
    <row r="254" spans="1:25" ht="12.75" hidden="1">
      <c r="A254" s="166"/>
      <c r="B254" s="243"/>
      <c r="C254" s="166">
        <v>4410</v>
      </c>
      <c r="D254" s="163" t="s">
        <v>149</v>
      </c>
      <c r="E254" s="193">
        <v>1308</v>
      </c>
      <c r="F254" s="193">
        <v>1347</v>
      </c>
      <c r="G254" s="159">
        <v>0</v>
      </c>
      <c r="H254" s="193">
        <v>1347</v>
      </c>
      <c r="I254" s="159"/>
      <c r="J254" s="265">
        <f t="shared" si="33"/>
        <v>1347</v>
      </c>
      <c r="K254" s="159"/>
      <c r="L254" s="194">
        <f t="shared" si="34"/>
        <v>1347</v>
      </c>
      <c r="M254" s="218"/>
      <c r="N254" s="218"/>
      <c r="O254" s="218"/>
      <c r="P254" s="224"/>
      <c r="Q254" s="226"/>
      <c r="R254" s="226"/>
      <c r="S254" s="83"/>
      <c r="T254" s="226"/>
      <c r="U254" s="83"/>
      <c r="V254" s="227"/>
      <c r="W254" s="83"/>
      <c r="X254" s="227"/>
      <c r="Y254" s="225"/>
    </row>
    <row r="255" spans="1:25" ht="12.75" hidden="1">
      <c r="A255" s="166"/>
      <c r="B255" s="243"/>
      <c r="C255" s="166">
        <v>4430</v>
      </c>
      <c r="D255" s="163" t="s">
        <v>144</v>
      </c>
      <c r="E255" s="193">
        <v>410</v>
      </c>
      <c r="F255" s="193">
        <v>422</v>
      </c>
      <c r="G255" s="159">
        <v>0</v>
      </c>
      <c r="H255" s="193">
        <v>422</v>
      </c>
      <c r="I255" s="159"/>
      <c r="J255" s="265">
        <f t="shared" si="33"/>
        <v>422</v>
      </c>
      <c r="K255" s="159"/>
      <c r="L255" s="194">
        <f t="shared" si="34"/>
        <v>422</v>
      </c>
      <c r="M255" s="218"/>
      <c r="N255" s="218"/>
      <c r="O255" s="218"/>
      <c r="P255" s="224"/>
      <c r="Q255" s="226"/>
      <c r="R255" s="226"/>
      <c r="S255" s="83"/>
      <c r="T255" s="226"/>
      <c r="U255" s="83"/>
      <c r="V255" s="227"/>
      <c r="W255" s="83"/>
      <c r="X255" s="227"/>
      <c r="Y255" s="225"/>
    </row>
    <row r="256" spans="1:25" ht="24" hidden="1">
      <c r="A256" s="166"/>
      <c r="B256" s="243"/>
      <c r="C256" s="166">
        <v>4440</v>
      </c>
      <c r="D256" s="167" t="s">
        <v>150</v>
      </c>
      <c r="E256" s="198">
        <v>3686</v>
      </c>
      <c r="F256" s="198">
        <v>4140</v>
      </c>
      <c r="G256" s="159">
        <v>0</v>
      </c>
      <c r="H256" s="198">
        <v>4140</v>
      </c>
      <c r="I256" s="159"/>
      <c r="J256" s="313">
        <f t="shared" si="33"/>
        <v>4140</v>
      </c>
      <c r="K256" s="159"/>
      <c r="L256" s="194">
        <f t="shared" si="34"/>
        <v>4140</v>
      </c>
      <c r="M256" s="218"/>
      <c r="N256" s="218"/>
      <c r="O256" s="218"/>
      <c r="P256" s="284"/>
      <c r="Q256" s="290"/>
      <c r="R256" s="290"/>
      <c r="S256" s="83"/>
      <c r="T256" s="290"/>
      <c r="U256" s="83"/>
      <c r="V256" s="303"/>
      <c r="W256" s="83"/>
      <c r="X256" s="227"/>
      <c r="Y256" s="225"/>
    </row>
    <row r="257" spans="1:25" ht="24" hidden="1">
      <c r="A257" s="166"/>
      <c r="B257" s="243" t="s">
        <v>215</v>
      </c>
      <c r="C257" s="166"/>
      <c r="D257" s="167" t="s">
        <v>216</v>
      </c>
      <c r="E257" s="207">
        <f>SUM(E258:E259)</f>
        <v>9135</v>
      </c>
      <c r="F257" s="207">
        <f>SUM(F258:F259)</f>
        <v>9542</v>
      </c>
      <c r="G257" s="159">
        <v>0</v>
      </c>
      <c r="H257" s="207">
        <f>SUM(H258:H259)</f>
        <v>9542</v>
      </c>
      <c r="I257" s="207">
        <f>SUM(I258:I259)</f>
        <v>0</v>
      </c>
      <c r="J257" s="274">
        <f>SUM(J258:J259)</f>
        <v>9542</v>
      </c>
      <c r="K257" s="207">
        <f>SUM(K258:K259)</f>
        <v>0</v>
      </c>
      <c r="L257" s="207">
        <f>SUM(L258:L259)</f>
        <v>9542</v>
      </c>
      <c r="M257" s="218"/>
      <c r="N257" s="218"/>
      <c r="O257" s="218"/>
      <c r="P257" s="284"/>
      <c r="Q257" s="300"/>
      <c r="R257" s="300"/>
      <c r="S257" s="83"/>
      <c r="T257" s="300"/>
      <c r="U257" s="300"/>
      <c r="V257" s="300"/>
      <c r="W257" s="300"/>
      <c r="X257" s="300"/>
      <c r="Y257" s="225"/>
    </row>
    <row r="258" spans="1:25" ht="12.75" hidden="1">
      <c r="A258" s="166"/>
      <c r="B258" s="243"/>
      <c r="C258" s="166">
        <v>4110</v>
      </c>
      <c r="D258" s="163" t="s">
        <v>142</v>
      </c>
      <c r="E258" s="193">
        <v>1167</v>
      </c>
      <c r="F258" s="193">
        <v>1335</v>
      </c>
      <c r="G258" s="159">
        <v>0</v>
      </c>
      <c r="H258" s="193">
        <v>1335</v>
      </c>
      <c r="I258" s="159"/>
      <c r="J258" s="265">
        <f>H258+I258</f>
        <v>1335</v>
      </c>
      <c r="K258" s="159"/>
      <c r="L258" s="194">
        <f>J258+K258</f>
        <v>1335</v>
      </c>
      <c r="M258" s="218"/>
      <c r="N258" s="218"/>
      <c r="O258" s="218"/>
      <c r="P258" s="224"/>
      <c r="Q258" s="226"/>
      <c r="R258" s="226"/>
      <c r="S258" s="83"/>
      <c r="T258" s="226"/>
      <c r="U258" s="83"/>
      <c r="V258" s="227"/>
      <c r="W258" s="83"/>
      <c r="X258" s="227"/>
      <c r="Y258" s="225"/>
    </row>
    <row r="259" spans="1:25" ht="12.75" hidden="1">
      <c r="A259" s="166"/>
      <c r="B259" s="243"/>
      <c r="C259" s="166" t="s">
        <v>173</v>
      </c>
      <c r="D259" s="163" t="s">
        <v>174</v>
      </c>
      <c r="E259" s="193">
        <v>7968</v>
      </c>
      <c r="F259" s="193">
        <v>8207</v>
      </c>
      <c r="G259" s="159">
        <v>0</v>
      </c>
      <c r="H259" s="193">
        <v>8207</v>
      </c>
      <c r="I259" s="159"/>
      <c r="J259" s="265">
        <f>H259+I259</f>
        <v>8207</v>
      </c>
      <c r="K259" s="159"/>
      <c r="L259" s="194">
        <f>J259+K259</f>
        <v>8207</v>
      </c>
      <c r="M259" s="218"/>
      <c r="N259" s="218"/>
      <c r="O259" s="218"/>
      <c r="P259" s="224"/>
      <c r="Q259" s="226"/>
      <c r="R259" s="226"/>
      <c r="S259" s="83"/>
      <c r="T259" s="226"/>
      <c r="U259" s="83"/>
      <c r="V259" s="227"/>
      <c r="W259" s="83"/>
      <c r="X259" s="227"/>
      <c r="Y259" s="225"/>
    </row>
    <row r="260" spans="1:25" ht="12.75" hidden="1">
      <c r="A260" s="166"/>
      <c r="B260" s="243" t="s">
        <v>218</v>
      </c>
      <c r="C260" s="166"/>
      <c r="D260" s="163" t="s">
        <v>16</v>
      </c>
      <c r="E260" s="193">
        <f>SUM(E261:E261)</f>
        <v>24273</v>
      </c>
      <c r="F260" s="193">
        <f aca="true" t="shared" si="35" ref="F260:L260">SUM(F261:F262)</f>
        <v>19168</v>
      </c>
      <c r="G260" s="159">
        <f t="shared" si="35"/>
        <v>1400</v>
      </c>
      <c r="H260" s="193">
        <f t="shared" si="35"/>
        <v>20568</v>
      </c>
      <c r="I260" s="193">
        <f t="shared" si="35"/>
        <v>8364</v>
      </c>
      <c r="J260" s="269">
        <f t="shared" si="35"/>
        <v>28932</v>
      </c>
      <c r="K260" s="193">
        <f t="shared" si="35"/>
        <v>0</v>
      </c>
      <c r="L260" s="193">
        <f t="shared" si="35"/>
        <v>28932</v>
      </c>
      <c r="M260" s="218"/>
      <c r="N260" s="218"/>
      <c r="O260" s="218"/>
      <c r="P260" s="224"/>
      <c r="Q260" s="226"/>
      <c r="R260" s="226"/>
      <c r="S260" s="83"/>
      <c r="T260" s="226"/>
      <c r="U260" s="226"/>
      <c r="V260" s="226"/>
      <c r="W260" s="226"/>
      <c r="X260" s="226"/>
      <c r="Y260" s="225"/>
    </row>
    <row r="261" spans="1:25" ht="12.75" hidden="1">
      <c r="A261" s="166"/>
      <c r="B261" s="243"/>
      <c r="C261" s="166">
        <v>3110</v>
      </c>
      <c r="D261" s="163" t="s">
        <v>217</v>
      </c>
      <c r="E261" s="193">
        <v>24273</v>
      </c>
      <c r="F261" s="193">
        <v>19168</v>
      </c>
      <c r="G261" s="159">
        <v>0</v>
      </c>
      <c r="H261" s="193">
        <v>19168</v>
      </c>
      <c r="I261" s="159">
        <v>8364</v>
      </c>
      <c r="J261" s="265">
        <f>H261+I261</f>
        <v>27532</v>
      </c>
      <c r="K261" s="159"/>
      <c r="L261" s="194">
        <f>J261+K261</f>
        <v>27532</v>
      </c>
      <c r="M261" s="218"/>
      <c r="N261" s="218"/>
      <c r="O261" s="218"/>
      <c r="P261" s="224"/>
      <c r="Q261" s="226"/>
      <c r="R261" s="226"/>
      <c r="S261" s="83"/>
      <c r="T261" s="226"/>
      <c r="U261" s="83"/>
      <c r="V261" s="227"/>
      <c r="W261" s="83"/>
      <c r="X261" s="227"/>
      <c r="Y261" s="225"/>
    </row>
    <row r="262" spans="1:25" ht="12.75" hidden="1">
      <c r="A262" s="166"/>
      <c r="B262" s="243"/>
      <c r="C262" s="166">
        <v>4300</v>
      </c>
      <c r="D262" s="163" t="s">
        <v>127</v>
      </c>
      <c r="E262" s="193"/>
      <c r="F262" s="193"/>
      <c r="G262" s="159">
        <v>1400</v>
      </c>
      <c r="H262" s="193">
        <v>1400</v>
      </c>
      <c r="I262" s="159"/>
      <c r="J262" s="265">
        <f>H262+I262</f>
        <v>1400</v>
      </c>
      <c r="K262" s="159"/>
      <c r="L262" s="194">
        <f>J262+K262</f>
        <v>1400</v>
      </c>
      <c r="M262" s="218"/>
      <c r="N262" s="218"/>
      <c r="O262" s="218"/>
      <c r="P262" s="224"/>
      <c r="Q262" s="226"/>
      <c r="R262" s="226"/>
      <c r="S262" s="83"/>
      <c r="T262" s="226"/>
      <c r="U262" s="83"/>
      <c r="V262" s="227"/>
      <c r="W262" s="83"/>
      <c r="X262" s="227"/>
      <c r="Y262" s="225"/>
    </row>
    <row r="263" spans="1:25" ht="12.75">
      <c r="A263" s="172">
        <v>854</v>
      </c>
      <c r="B263" s="242"/>
      <c r="C263" s="172"/>
      <c r="D263" s="157" t="s">
        <v>110</v>
      </c>
      <c r="E263" s="192">
        <f>SUM(E264+E279)</f>
        <v>198874</v>
      </c>
      <c r="F263" s="192">
        <f>SUM(F264+F279)</f>
        <v>206595</v>
      </c>
      <c r="G263" s="174">
        <f>SUM(G264+G279+G281)</f>
        <v>154439</v>
      </c>
      <c r="H263" s="192">
        <f>SUM(H264+H279+H281)</f>
        <v>361034</v>
      </c>
      <c r="I263" s="192">
        <f>SUM(I264+I279+I281)</f>
        <v>0</v>
      </c>
      <c r="J263" s="264">
        <f>SUM(J264+J279+J281)</f>
        <v>361034</v>
      </c>
      <c r="K263" s="192">
        <f>SUM(K264++K277+K279+K281)</f>
        <v>23658</v>
      </c>
      <c r="L263" s="192">
        <f>SUM(L264+L277+L279+L281)</f>
        <v>384692</v>
      </c>
      <c r="M263" s="223"/>
      <c r="N263" s="223"/>
      <c r="O263" s="223"/>
      <c r="P263" s="34"/>
      <c r="Q263" s="283"/>
      <c r="R263" s="283"/>
      <c r="S263" s="49"/>
      <c r="T263" s="283"/>
      <c r="U263" s="283"/>
      <c r="V263" s="283"/>
      <c r="W263" s="283"/>
      <c r="X263" s="283"/>
      <c r="Y263" s="225"/>
    </row>
    <row r="264" spans="1:25" ht="12.75" hidden="1">
      <c r="A264" s="166"/>
      <c r="B264" s="243">
        <v>85401</v>
      </c>
      <c r="C264" s="166"/>
      <c r="D264" s="163" t="s">
        <v>219</v>
      </c>
      <c r="E264" s="193">
        <f>SUM(E265:E276)</f>
        <v>198151</v>
      </c>
      <c r="F264" s="193">
        <f>SUM(F265:F276)</f>
        <v>206062</v>
      </c>
      <c r="G264" s="159">
        <v>0</v>
      </c>
      <c r="H264" s="193">
        <f>SUM(H265:H276)</f>
        <v>206062</v>
      </c>
      <c r="I264" s="193">
        <f>SUM(I265:I276)</f>
        <v>0</v>
      </c>
      <c r="J264" s="269">
        <f>SUM(J265:J276)</f>
        <v>206062</v>
      </c>
      <c r="K264" s="193">
        <f>SUM(K265:K276)</f>
        <v>0</v>
      </c>
      <c r="L264" s="193">
        <f>SUM(L265:L276)</f>
        <v>206062</v>
      </c>
      <c r="M264" s="218"/>
      <c r="N264" s="218"/>
      <c r="O264" s="218"/>
      <c r="P264" s="224"/>
      <c r="Q264" s="226"/>
      <c r="R264" s="226"/>
      <c r="S264" s="83"/>
      <c r="T264" s="226"/>
      <c r="U264" s="226"/>
      <c r="V264" s="226"/>
      <c r="W264" s="226"/>
      <c r="X264" s="226"/>
      <c r="Y264" s="225"/>
    </row>
    <row r="265" spans="1:25" ht="12.75" hidden="1">
      <c r="A265" s="166"/>
      <c r="B265" s="243"/>
      <c r="C265" s="166">
        <v>3020</v>
      </c>
      <c r="D265" s="163" t="s">
        <v>153</v>
      </c>
      <c r="E265" s="193">
        <v>4888</v>
      </c>
      <c r="F265" s="193">
        <v>5788</v>
      </c>
      <c r="G265" s="159">
        <v>0</v>
      </c>
      <c r="H265" s="193">
        <v>5788</v>
      </c>
      <c r="I265" s="159"/>
      <c r="J265" s="265">
        <f>H265+I265</f>
        <v>5788</v>
      </c>
      <c r="K265" s="159"/>
      <c r="L265" s="194">
        <f>J265+K265</f>
        <v>5788</v>
      </c>
      <c r="M265" s="218"/>
      <c r="N265" s="218"/>
      <c r="O265" s="218"/>
      <c r="P265" s="224"/>
      <c r="Q265" s="226"/>
      <c r="R265" s="226"/>
      <c r="S265" s="83"/>
      <c r="T265" s="226"/>
      <c r="U265" s="83"/>
      <c r="V265" s="227"/>
      <c r="W265" s="83"/>
      <c r="X265" s="227"/>
      <c r="Y265" s="225"/>
    </row>
    <row r="266" spans="1:25" ht="12.75" hidden="1">
      <c r="A266" s="166"/>
      <c r="B266" s="243"/>
      <c r="C266" s="166">
        <v>4010</v>
      </c>
      <c r="D266" s="163" t="s">
        <v>147</v>
      </c>
      <c r="E266" s="193">
        <v>121295</v>
      </c>
      <c r="F266" s="193">
        <v>140705</v>
      </c>
      <c r="G266" s="159">
        <v>0</v>
      </c>
      <c r="H266" s="193">
        <v>140705</v>
      </c>
      <c r="I266" s="159"/>
      <c r="J266" s="265">
        <f aca="true" t="shared" si="36" ref="J266:J276">H266+I266</f>
        <v>140705</v>
      </c>
      <c r="K266" s="159"/>
      <c r="L266" s="194">
        <f aca="true" t="shared" si="37" ref="L266:L276">J266+K266</f>
        <v>140705</v>
      </c>
      <c r="M266" s="218"/>
      <c r="N266" s="218"/>
      <c r="O266" s="218"/>
      <c r="P266" s="224"/>
      <c r="Q266" s="226"/>
      <c r="R266" s="226"/>
      <c r="S266" s="83"/>
      <c r="T266" s="226"/>
      <c r="U266" s="83"/>
      <c r="V266" s="227"/>
      <c r="W266" s="83"/>
      <c r="X266" s="227"/>
      <c r="Y266" s="225"/>
    </row>
    <row r="267" spans="1:25" ht="12.75" hidden="1">
      <c r="A267" s="166"/>
      <c r="B267" s="243"/>
      <c r="C267" s="166">
        <v>4040</v>
      </c>
      <c r="D267" s="163" t="s">
        <v>148</v>
      </c>
      <c r="E267" s="193">
        <v>9429</v>
      </c>
      <c r="F267" s="193">
        <v>10310</v>
      </c>
      <c r="G267" s="159">
        <v>0</v>
      </c>
      <c r="H267" s="193">
        <v>10310</v>
      </c>
      <c r="I267" s="159"/>
      <c r="J267" s="265">
        <f t="shared" si="36"/>
        <v>10310</v>
      </c>
      <c r="K267" s="159"/>
      <c r="L267" s="194">
        <f t="shared" si="37"/>
        <v>10310</v>
      </c>
      <c r="M267" s="218"/>
      <c r="N267" s="218"/>
      <c r="O267" s="218"/>
      <c r="P267" s="224"/>
      <c r="Q267" s="226"/>
      <c r="R267" s="226"/>
      <c r="S267" s="83"/>
      <c r="T267" s="226"/>
      <c r="U267" s="83"/>
      <c r="V267" s="227"/>
      <c r="W267" s="83"/>
      <c r="X267" s="227"/>
      <c r="Y267" s="225"/>
    </row>
    <row r="268" spans="1:25" ht="12.75" hidden="1">
      <c r="A268" s="166"/>
      <c r="B268" s="243"/>
      <c r="C268" s="166">
        <v>4110</v>
      </c>
      <c r="D268" s="163" t="s">
        <v>142</v>
      </c>
      <c r="E268" s="193">
        <v>24330</v>
      </c>
      <c r="F268" s="193">
        <v>28074</v>
      </c>
      <c r="G268" s="159">
        <v>0</v>
      </c>
      <c r="H268" s="193">
        <v>28074</v>
      </c>
      <c r="I268" s="159"/>
      <c r="J268" s="265">
        <f t="shared" si="36"/>
        <v>28074</v>
      </c>
      <c r="K268" s="159"/>
      <c r="L268" s="194">
        <f t="shared" si="37"/>
        <v>28074</v>
      </c>
      <c r="M268" s="218"/>
      <c r="N268" s="218"/>
      <c r="O268" s="218"/>
      <c r="P268" s="224"/>
      <c r="Q268" s="226"/>
      <c r="R268" s="226"/>
      <c r="S268" s="83"/>
      <c r="T268" s="226"/>
      <c r="U268" s="83"/>
      <c r="V268" s="227"/>
      <c r="W268" s="83"/>
      <c r="X268" s="227"/>
      <c r="Y268" s="225"/>
    </row>
    <row r="269" spans="1:25" ht="12.75" hidden="1">
      <c r="A269" s="166"/>
      <c r="B269" s="243"/>
      <c r="C269" s="166">
        <v>4120</v>
      </c>
      <c r="D269" s="163" t="s">
        <v>143</v>
      </c>
      <c r="E269" s="193">
        <v>3300</v>
      </c>
      <c r="F269" s="193">
        <v>3823</v>
      </c>
      <c r="G269" s="159">
        <v>0</v>
      </c>
      <c r="H269" s="193">
        <v>3823</v>
      </c>
      <c r="I269" s="159"/>
      <c r="J269" s="265">
        <f t="shared" si="36"/>
        <v>3823</v>
      </c>
      <c r="K269" s="159"/>
      <c r="L269" s="194">
        <f t="shared" si="37"/>
        <v>3823</v>
      </c>
      <c r="M269" s="218"/>
      <c r="N269" s="218"/>
      <c r="O269" s="218"/>
      <c r="P269" s="224"/>
      <c r="Q269" s="226"/>
      <c r="R269" s="226"/>
      <c r="S269" s="83"/>
      <c r="T269" s="226"/>
      <c r="U269" s="83"/>
      <c r="V269" s="227"/>
      <c r="W269" s="83"/>
      <c r="X269" s="227"/>
      <c r="Y269" s="225"/>
    </row>
    <row r="270" spans="1:25" ht="24" hidden="1">
      <c r="A270" s="166"/>
      <c r="B270" s="243"/>
      <c r="C270" s="166">
        <v>4140</v>
      </c>
      <c r="D270" s="163" t="s">
        <v>175</v>
      </c>
      <c r="E270" s="193">
        <v>638</v>
      </c>
      <c r="F270" s="193">
        <v>780</v>
      </c>
      <c r="G270" s="159">
        <v>0</v>
      </c>
      <c r="H270" s="193">
        <v>780</v>
      </c>
      <c r="I270" s="159"/>
      <c r="J270" s="265">
        <f t="shared" si="36"/>
        <v>780</v>
      </c>
      <c r="K270" s="159"/>
      <c r="L270" s="194">
        <f t="shared" si="37"/>
        <v>780</v>
      </c>
      <c r="M270" s="218"/>
      <c r="N270" s="218"/>
      <c r="O270" s="218"/>
      <c r="P270" s="224"/>
      <c r="Q270" s="226"/>
      <c r="R270" s="226"/>
      <c r="S270" s="83"/>
      <c r="T270" s="226"/>
      <c r="U270" s="83"/>
      <c r="V270" s="227"/>
      <c r="W270" s="83"/>
      <c r="X270" s="227"/>
      <c r="Y270" s="225"/>
    </row>
    <row r="271" spans="1:25" ht="12.75" hidden="1">
      <c r="A271" s="166"/>
      <c r="B271" s="243"/>
      <c r="C271" s="166">
        <v>4210</v>
      </c>
      <c r="D271" s="163" t="s">
        <v>132</v>
      </c>
      <c r="E271" s="193">
        <v>4227</v>
      </c>
      <c r="F271" s="193">
        <v>4354</v>
      </c>
      <c r="G271" s="159">
        <v>0</v>
      </c>
      <c r="H271" s="193">
        <v>4354</v>
      </c>
      <c r="I271" s="159"/>
      <c r="J271" s="265">
        <f t="shared" si="36"/>
        <v>4354</v>
      </c>
      <c r="K271" s="159"/>
      <c r="L271" s="194">
        <f t="shared" si="37"/>
        <v>4354</v>
      </c>
      <c r="M271" s="218"/>
      <c r="N271" s="218"/>
      <c r="O271" s="218"/>
      <c r="P271" s="224"/>
      <c r="Q271" s="226"/>
      <c r="R271" s="226"/>
      <c r="S271" s="83"/>
      <c r="T271" s="226"/>
      <c r="U271" s="83"/>
      <c r="V271" s="227"/>
      <c r="W271" s="83"/>
      <c r="X271" s="227"/>
      <c r="Y271" s="225"/>
    </row>
    <row r="272" spans="1:25" ht="12.75" hidden="1">
      <c r="A272" s="166"/>
      <c r="B272" s="243"/>
      <c r="C272" s="166">
        <v>4260</v>
      </c>
      <c r="D272" s="163" t="s">
        <v>154</v>
      </c>
      <c r="E272" s="193">
        <v>1519</v>
      </c>
      <c r="F272" s="193">
        <v>1565</v>
      </c>
      <c r="G272" s="159">
        <v>0</v>
      </c>
      <c r="H272" s="193">
        <v>1565</v>
      </c>
      <c r="I272" s="159"/>
      <c r="J272" s="265">
        <f t="shared" si="36"/>
        <v>1565</v>
      </c>
      <c r="K272" s="159"/>
      <c r="L272" s="194">
        <f t="shared" si="37"/>
        <v>1565</v>
      </c>
      <c r="M272" s="218"/>
      <c r="N272" s="218"/>
      <c r="O272" s="218"/>
      <c r="P272" s="224"/>
      <c r="Q272" s="226"/>
      <c r="R272" s="226"/>
      <c r="S272" s="83"/>
      <c r="T272" s="226"/>
      <c r="U272" s="83"/>
      <c r="V272" s="227"/>
      <c r="W272" s="83"/>
      <c r="X272" s="227"/>
      <c r="Y272" s="225"/>
    </row>
    <row r="273" spans="1:25" ht="12.75" hidden="1">
      <c r="A273" s="166"/>
      <c r="B273" s="243"/>
      <c r="C273" s="166">
        <v>4270</v>
      </c>
      <c r="D273" s="163" t="s">
        <v>133</v>
      </c>
      <c r="E273" s="193">
        <v>20000</v>
      </c>
      <c r="F273" s="193">
        <v>0</v>
      </c>
      <c r="G273" s="159">
        <v>0</v>
      </c>
      <c r="H273" s="193">
        <v>0</v>
      </c>
      <c r="I273" s="159"/>
      <c r="J273" s="265">
        <f t="shared" si="36"/>
        <v>0</v>
      </c>
      <c r="K273" s="159"/>
      <c r="L273" s="194">
        <f t="shared" si="37"/>
        <v>0</v>
      </c>
      <c r="M273" s="218"/>
      <c r="N273" s="218"/>
      <c r="O273" s="218"/>
      <c r="P273" s="224"/>
      <c r="Q273" s="226"/>
      <c r="R273" s="226"/>
      <c r="S273" s="83"/>
      <c r="T273" s="226"/>
      <c r="U273" s="83"/>
      <c r="V273" s="227"/>
      <c r="W273" s="83"/>
      <c r="X273" s="227"/>
      <c r="Y273" s="225"/>
    </row>
    <row r="274" spans="1:25" ht="12.75" hidden="1">
      <c r="A274" s="166"/>
      <c r="B274" s="243"/>
      <c r="C274" s="166">
        <v>4300</v>
      </c>
      <c r="D274" s="163" t="s">
        <v>127</v>
      </c>
      <c r="E274" s="193">
        <v>740</v>
      </c>
      <c r="F274" s="193">
        <v>1262</v>
      </c>
      <c r="G274" s="159">
        <v>0</v>
      </c>
      <c r="H274" s="193">
        <v>1262</v>
      </c>
      <c r="I274" s="159"/>
      <c r="J274" s="265">
        <f t="shared" si="36"/>
        <v>1262</v>
      </c>
      <c r="K274" s="159"/>
      <c r="L274" s="194">
        <f t="shared" si="37"/>
        <v>1262</v>
      </c>
      <c r="M274" s="218"/>
      <c r="N274" s="218"/>
      <c r="O274" s="218"/>
      <c r="P274" s="224"/>
      <c r="Q274" s="226"/>
      <c r="R274" s="226"/>
      <c r="S274" s="83"/>
      <c r="T274" s="226"/>
      <c r="U274" s="83"/>
      <c r="V274" s="227"/>
      <c r="W274" s="83"/>
      <c r="X274" s="227"/>
      <c r="Y274" s="225"/>
    </row>
    <row r="275" spans="1:25" ht="12.75" hidden="1">
      <c r="A275" s="166"/>
      <c r="B275" s="243"/>
      <c r="C275" s="166">
        <v>4410</v>
      </c>
      <c r="D275" s="163" t="s">
        <v>149</v>
      </c>
      <c r="E275" s="193">
        <v>1080</v>
      </c>
      <c r="F275" s="193">
        <v>1612</v>
      </c>
      <c r="G275" s="159">
        <v>0</v>
      </c>
      <c r="H275" s="193">
        <v>1612</v>
      </c>
      <c r="I275" s="159"/>
      <c r="J275" s="265">
        <f t="shared" si="36"/>
        <v>1612</v>
      </c>
      <c r="K275" s="159"/>
      <c r="L275" s="194">
        <f t="shared" si="37"/>
        <v>1612</v>
      </c>
      <c r="M275" s="218"/>
      <c r="N275" s="218"/>
      <c r="O275" s="218"/>
      <c r="P275" s="224"/>
      <c r="Q275" s="226"/>
      <c r="R275" s="226"/>
      <c r="S275" s="83"/>
      <c r="T275" s="226"/>
      <c r="U275" s="83"/>
      <c r="V275" s="227"/>
      <c r="W275" s="83"/>
      <c r="X275" s="227"/>
      <c r="Y275" s="225"/>
    </row>
    <row r="276" spans="1:25" ht="24" hidden="1">
      <c r="A276" s="166"/>
      <c r="B276" s="243"/>
      <c r="C276" s="166">
        <v>4440</v>
      </c>
      <c r="D276" s="163" t="s">
        <v>150</v>
      </c>
      <c r="E276" s="193">
        <v>6705</v>
      </c>
      <c r="F276" s="193">
        <v>7789</v>
      </c>
      <c r="G276" s="159">
        <v>0</v>
      </c>
      <c r="H276" s="193">
        <v>7789</v>
      </c>
      <c r="I276" s="159"/>
      <c r="J276" s="265">
        <f t="shared" si="36"/>
        <v>7789</v>
      </c>
      <c r="K276" s="159"/>
      <c r="L276" s="194">
        <f t="shared" si="37"/>
        <v>7789</v>
      </c>
      <c r="M276" s="218"/>
      <c r="N276" s="218"/>
      <c r="O276" s="218"/>
      <c r="P276" s="224"/>
      <c r="Q276" s="226"/>
      <c r="R276" s="226"/>
      <c r="S276" s="83"/>
      <c r="T276" s="226"/>
      <c r="U276" s="83"/>
      <c r="V276" s="227"/>
      <c r="W276" s="83"/>
      <c r="X276" s="227"/>
      <c r="Y276" s="225"/>
    </row>
    <row r="277" spans="1:25" ht="12.75">
      <c r="A277" s="166"/>
      <c r="B277" s="243" t="s">
        <v>332</v>
      </c>
      <c r="C277" s="166"/>
      <c r="D277" s="163" t="s">
        <v>334</v>
      </c>
      <c r="E277" s="193"/>
      <c r="F277" s="193"/>
      <c r="G277" s="159"/>
      <c r="H277" s="193"/>
      <c r="I277" s="159"/>
      <c r="J277" s="265">
        <v>0</v>
      </c>
      <c r="K277" s="177">
        <v>20658</v>
      </c>
      <c r="L277" s="177">
        <f>J277+K277</f>
        <v>20658</v>
      </c>
      <c r="M277" s="218"/>
      <c r="N277" s="218"/>
      <c r="O277" s="218"/>
      <c r="P277" s="224"/>
      <c r="Q277" s="226"/>
      <c r="R277" s="226"/>
      <c r="S277" s="83"/>
      <c r="T277" s="226"/>
      <c r="U277" s="83"/>
      <c r="V277" s="227"/>
      <c r="W277" s="84"/>
      <c r="X277" s="84"/>
      <c r="Y277" s="225"/>
    </row>
    <row r="278" spans="1:25" ht="12.75">
      <c r="A278" s="166"/>
      <c r="B278" s="243"/>
      <c r="C278" s="166" t="s">
        <v>333</v>
      </c>
      <c r="D278" s="163" t="s">
        <v>335</v>
      </c>
      <c r="E278" s="193"/>
      <c r="F278" s="193"/>
      <c r="G278" s="159"/>
      <c r="H278" s="193"/>
      <c r="I278" s="159"/>
      <c r="J278" s="265">
        <v>0</v>
      </c>
      <c r="K278" s="177">
        <v>20658</v>
      </c>
      <c r="L278" s="177">
        <v>20658</v>
      </c>
      <c r="M278" s="218"/>
      <c r="N278" s="218"/>
      <c r="O278" s="218"/>
      <c r="P278" s="224"/>
      <c r="Q278" s="226"/>
      <c r="R278" s="226"/>
      <c r="S278" s="83"/>
      <c r="T278" s="226"/>
      <c r="U278" s="83"/>
      <c r="V278" s="227"/>
      <c r="W278" s="84"/>
      <c r="X278" s="84"/>
      <c r="Y278" s="225"/>
    </row>
    <row r="279" spans="1:25" ht="12.75" hidden="1">
      <c r="A279" s="166"/>
      <c r="B279" s="243">
        <v>85446</v>
      </c>
      <c r="C279" s="166"/>
      <c r="D279" s="163" t="s">
        <v>186</v>
      </c>
      <c r="E279" s="193">
        <v>723</v>
      </c>
      <c r="F279" s="193">
        <f>SUM(F280)</f>
        <v>533</v>
      </c>
      <c r="G279" s="159">
        <v>0</v>
      </c>
      <c r="H279" s="193">
        <f>SUM(H280)</f>
        <v>533</v>
      </c>
      <c r="I279" s="159"/>
      <c r="J279" s="265">
        <f>H279+I279</f>
        <v>533</v>
      </c>
      <c r="K279" s="194">
        <f>K280</f>
        <v>0</v>
      </c>
      <c r="L279" s="194">
        <f>J279+K279</f>
        <v>533</v>
      </c>
      <c r="M279" s="218"/>
      <c r="N279" s="218"/>
      <c r="O279" s="218"/>
      <c r="P279" s="224"/>
      <c r="Q279" s="226"/>
      <c r="R279" s="226"/>
      <c r="S279" s="83"/>
      <c r="T279" s="226"/>
      <c r="U279" s="83"/>
      <c r="V279" s="227"/>
      <c r="W279" s="227"/>
      <c r="X279" s="227"/>
      <c r="Y279" s="225"/>
    </row>
    <row r="280" spans="1:25" ht="12.75" hidden="1">
      <c r="A280" s="166"/>
      <c r="B280" s="243"/>
      <c r="C280" s="166">
        <v>3250</v>
      </c>
      <c r="D280" s="163" t="s">
        <v>188</v>
      </c>
      <c r="E280" s="193">
        <v>723</v>
      </c>
      <c r="F280" s="193">
        <v>533</v>
      </c>
      <c r="G280" s="159">
        <v>0</v>
      </c>
      <c r="H280" s="193">
        <v>533</v>
      </c>
      <c r="I280" s="159"/>
      <c r="J280" s="265">
        <f>H280+I280</f>
        <v>533</v>
      </c>
      <c r="K280" s="159"/>
      <c r="L280" s="194">
        <f>J280+K280</f>
        <v>533</v>
      </c>
      <c r="M280" s="218"/>
      <c r="N280" s="218"/>
      <c r="O280" s="218"/>
      <c r="P280" s="224"/>
      <c r="Q280" s="226"/>
      <c r="R280" s="226"/>
      <c r="S280" s="83"/>
      <c r="T280" s="226"/>
      <c r="U280" s="83"/>
      <c r="V280" s="227"/>
      <c r="W280" s="83"/>
      <c r="X280" s="227"/>
      <c r="Y280" s="225"/>
    </row>
    <row r="281" spans="1:25" ht="12.75">
      <c r="A281" s="166"/>
      <c r="B281" s="243" t="s">
        <v>270</v>
      </c>
      <c r="C281" s="166"/>
      <c r="D281" s="163" t="s">
        <v>16</v>
      </c>
      <c r="E281" s="193"/>
      <c r="F281" s="193">
        <v>0</v>
      </c>
      <c r="G281" s="177">
        <v>154439</v>
      </c>
      <c r="H281" s="193">
        <f>SUM(H283)</f>
        <v>154439</v>
      </c>
      <c r="I281" s="159"/>
      <c r="J281" s="265">
        <f>H281+I281</f>
        <v>154439</v>
      </c>
      <c r="K281" s="194">
        <f>K282+K283</f>
        <v>3000</v>
      </c>
      <c r="L281" s="194">
        <f>J281+K281</f>
        <v>157439</v>
      </c>
      <c r="M281" s="218"/>
      <c r="N281" s="218"/>
      <c r="O281" s="218"/>
      <c r="P281" s="224"/>
      <c r="Q281" s="226"/>
      <c r="R281" s="226"/>
      <c r="S281" s="84"/>
      <c r="T281" s="226"/>
      <c r="U281" s="83"/>
      <c r="V281" s="227"/>
      <c r="W281" s="227"/>
      <c r="X281" s="227"/>
      <c r="Y281" s="225"/>
    </row>
    <row r="282" spans="1:25" ht="48">
      <c r="A282" s="166"/>
      <c r="B282" s="243"/>
      <c r="C282" s="166" t="s">
        <v>138</v>
      </c>
      <c r="D282" s="163" t="s">
        <v>139</v>
      </c>
      <c r="E282" s="193"/>
      <c r="F282" s="193"/>
      <c r="G282" s="177"/>
      <c r="H282" s="193"/>
      <c r="I282" s="159"/>
      <c r="J282" s="265">
        <v>0</v>
      </c>
      <c r="K282" s="194">
        <v>3000</v>
      </c>
      <c r="L282" s="194">
        <v>3000</v>
      </c>
      <c r="M282" s="218"/>
      <c r="N282" s="218"/>
      <c r="O282" s="218"/>
      <c r="P282" s="224"/>
      <c r="Q282" s="226"/>
      <c r="R282" s="226"/>
      <c r="S282" s="84"/>
      <c r="T282" s="226"/>
      <c r="U282" s="83"/>
      <c r="V282" s="227"/>
      <c r="W282" s="227"/>
      <c r="X282" s="227"/>
      <c r="Y282" s="225"/>
    </row>
    <row r="283" spans="1:25" ht="12.75" hidden="1">
      <c r="A283" s="166"/>
      <c r="B283" s="243"/>
      <c r="C283" s="166" t="s">
        <v>180</v>
      </c>
      <c r="D283" s="163" t="s">
        <v>181</v>
      </c>
      <c r="E283" s="193"/>
      <c r="F283" s="193">
        <v>0</v>
      </c>
      <c r="G283" s="177">
        <v>154439</v>
      </c>
      <c r="H283" s="193">
        <f>SUM(F283:G283)</f>
        <v>154439</v>
      </c>
      <c r="I283" s="159"/>
      <c r="J283" s="265">
        <f>H283+I283</f>
        <v>154439</v>
      </c>
      <c r="K283" s="159"/>
      <c r="L283" s="194">
        <f>J283+K283</f>
        <v>154439</v>
      </c>
      <c r="M283" s="218"/>
      <c r="N283" s="218"/>
      <c r="O283" s="218"/>
      <c r="P283" s="224"/>
      <c r="Q283" s="226"/>
      <c r="R283" s="226"/>
      <c r="S283" s="84"/>
      <c r="T283" s="226"/>
      <c r="U283" s="83"/>
      <c r="V283" s="227"/>
      <c r="W283" s="83"/>
      <c r="X283" s="227"/>
      <c r="Y283" s="225"/>
    </row>
    <row r="284" spans="1:25" ht="12.75">
      <c r="A284" s="172">
        <v>900</v>
      </c>
      <c r="B284" s="242"/>
      <c r="C284" s="172"/>
      <c r="D284" s="157" t="s">
        <v>111</v>
      </c>
      <c r="E284" s="192">
        <f>SUM(E285+E288+E291+E294+E296+E300+E303)</f>
        <v>983818</v>
      </c>
      <c r="F284" s="192">
        <f>SUM(F285+F288+F291+F294+F296+F300+F303)</f>
        <v>1191021</v>
      </c>
      <c r="G284" s="159">
        <v>0</v>
      </c>
      <c r="H284" s="192">
        <f>SUM(H285+H288+H291+H294+H296+H300+H303)</f>
        <v>1191021</v>
      </c>
      <c r="I284" s="192">
        <f>SUM(I285+I288+I291+I294+I296+I300+I303)</f>
        <v>53650</v>
      </c>
      <c r="J284" s="264">
        <f>SUM(J285+J288+J291+J294+J296+J300+J303)</f>
        <v>1244671</v>
      </c>
      <c r="K284" s="192">
        <f>SUM(K285+K288+K291+K294+K296+K300+K303)</f>
        <v>18016</v>
      </c>
      <c r="L284" s="192">
        <f>SUM(L285+L288+L291+L294+L296+L300+L303)</f>
        <v>1262687</v>
      </c>
      <c r="M284" s="223"/>
      <c r="N284" s="223"/>
      <c r="O284" s="223"/>
      <c r="P284" s="34"/>
      <c r="Q284" s="283"/>
      <c r="R284" s="283"/>
      <c r="S284" s="83"/>
      <c r="T284" s="283"/>
      <c r="U284" s="283"/>
      <c r="V284" s="283"/>
      <c r="W284" s="283"/>
      <c r="X284" s="283"/>
      <c r="Y284" s="225"/>
    </row>
    <row r="285" spans="1:25" ht="12.75" hidden="1">
      <c r="A285" s="166"/>
      <c r="B285" s="243">
        <v>90001</v>
      </c>
      <c r="C285" s="166"/>
      <c r="D285" s="163" t="s">
        <v>220</v>
      </c>
      <c r="E285" s="193">
        <f>SUM(E286:E287)</f>
        <v>10000</v>
      </c>
      <c r="F285" s="193">
        <f>SUM(F286:F287)</f>
        <v>10000</v>
      </c>
      <c r="G285" s="159">
        <v>0</v>
      </c>
      <c r="H285" s="193">
        <f>SUM(H286:H287)</f>
        <v>10000</v>
      </c>
      <c r="I285" s="193">
        <f>SUM(I286:I287)</f>
        <v>0</v>
      </c>
      <c r="J285" s="269">
        <f>SUM(J286:J287)</f>
        <v>10000</v>
      </c>
      <c r="K285" s="193">
        <f>SUM(K286:K287)</f>
        <v>0</v>
      </c>
      <c r="L285" s="193">
        <f>SUM(L286:L287)</f>
        <v>10000</v>
      </c>
      <c r="M285" s="218"/>
      <c r="N285" s="218"/>
      <c r="O285" s="218"/>
      <c r="P285" s="224"/>
      <c r="Q285" s="226"/>
      <c r="R285" s="226"/>
      <c r="S285" s="83"/>
      <c r="T285" s="226"/>
      <c r="U285" s="226"/>
      <c r="V285" s="226"/>
      <c r="W285" s="226"/>
      <c r="X285" s="226"/>
      <c r="Y285" s="225"/>
    </row>
    <row r="286" spans="1:25" ht="12.75" hidden="1">
      <c r="A286" s="166"/>
      <c r="B286" s="243"/>
      <c r="C286" s="166" t="s">
        <v>140</v>
      </c>
      <c r="D286" s="163" t="s">
        <v>127</v>
      </c>
      <c r="E286" s="193">
        <v>5000</v>
      </c>
      <c r="F286" s="193">
        <v>5000</v>
      </c>
      <c r="G286" s="159">
        <v>0</v>
      </c>
      <c r="H286" s="193">
        <v>5000</v>
      </c>
      <c r="I286" s="159"/>
      <c r="J286" s="265">
        <f>H286+I286</f>
        <v>5000</v>
      </c>
      <c r="K286" s="159"/>
      <c r="L286" s="194">
        <f>J286+K286</f>
        <v>5000</v>
      </c>
      <c r="M286" s="218"/>
      <c r="N286" s="218"/>
      <c r="O286" s="218"/>
      <c r="P286" s="224"/>
      <c r="Q286" s="226"/>
      <c r="R286" s="226"/>
      <c r="S286" s="83"/>
      <c r="T286" s="226"/>
      <c r="U286" s="83"/>
      <c r="V286" s="227"/>
      <c r="W286" s="83"/>
      <c r="X286" s="227"/>
      <c r="Y286" s="225"/>
    </row>
    <row r="287" spans="1:25" ht="12.75" hidden="1">
      <c r="A287" s="166"/>
      <c r="B287" s="243"/>
      <c r="C287" s="166">
        <v>4430</v>
      </c>
      <c r="D287" s="163" t="s">
        <v>144</v>
      </c>
      <c r="E287" s="193">
        <v>5000</v>
      </c>
      <c r="F287" s="193">
        <v>5000</v>
      </c>
      <c r="G287" s="159">
        <v>0</v>
      </c>
      <c r="H287" s="193">
        <v>5000</v>
      </c>
      <c r="I287" s="159"/>
      <c r="J287" s="265">
        <f>H287+I287</f>
        <v>5000</v>
      </c>
      <c r="K287" s="159"/>
      <c r="L287" s="194">
        <f>J287+K287</f>
        <v>5000</v>
      </c>
      <c r="M287" s="218"/>
      <c r="N287" s="218"/>
      <c r="O287" s="218"/>
      <c r="P287" s="224"/>
      <c r="Q287" s="226"/>
      <c r="R287" s="226"/>
      <c r="S287" s="83"/>
      <c r="T287" s="226"/>
      <c r="U287" s="83"/>
      <c r="V287" s="227"/>
      <c r="W287" s="83"/>
      <c r="X287" s="227"/>
      <c r="Y287" s="225"/>
    </row>
    <row r="288" spans="1:25" ht="12.75" hidden="1">
      <c r="A288" s="166"/>
      <c r="B288" s="243">
        <v>90003</v>
      </c>
      <c r="C288" s="166"/>
      <c r="D288" s="163" t="s">
        <v>221</v>
      </c>
      <c r="E288" s="193">
        <f>SUM(E289:E290)</f>
        <v>12000</v>
      </c>
      <c r="F288" s="193">
        <f>SUM(F289:F290)</f>
        <v>12390</v>
      </c>
      <c r="G288" s="159">
        <v>0</v>
      </c>
      <c r="H288" s="193">
        <f>SUM(H289:H290)</f>
        <v>12390</v>
      </c>
      <c r="I288" s="193">
        <f>SUM(I289:I290)</f>
        <v>0</v>
      </c>
      <c r="J288" s="269">
        <f>SUM(J289:J290)</f>
        <v>12390</v>
      </c>
      <c r="K288" s="193">
        <f>SUM(K289:K290)</f>
        <v>0</v>
      </c>
      <c r="L288" s="193">
        <f>SUM(L289:L290)</f>
        <v>12390</v>
      </c>
      <c r="M288" s="218"/>
      <c r="N288" s="218"/>
      <c r="O288" s="218"/>
      <c r="P288" s="224"/>
      <c r="Q288" s="226"/>
      <c r="R288" s="226"/>
      <c r="S288" s="83"/>
      <c r="T288" s="226"/>
      <c r="U288" s="226"/>
      <c r="V288" s="226"/>
      <c r="W288" s="226"/>
      <c r="X288" s="226"/>
      <c r="Y288" s="225"/>
    </row>
    <row r="289" spans="1:25" ht="12.75" hidden="1">
      <c r="A289" s="166"/>
      <c r="B289" s="243"/>
      <c r="C289" s="166">
        <v>4210</v>
      </c>
      <c r="D289" s="163" t="s">
        <v>132</v>
      </c>
      <c r="E289" s="193">
        <v>3000</v>
      </c>
      <c r="F289" s="193">
        <v>3090</v>
      </c>
      <c r="G289" s="159">
        <v>0</v>
      </c>
      <c r="H289" s="193">
        <v>3090</v>
      </c>
      <c r="I289" s="159"/>
      <c r="J289" s="217">
        <f>H289+I289</f>
        <v>3090</v>
      </c>
      <c r="K289" s="159"/>
      <c r="L289" s="194">
        <f>J289+K289</f>
        <v>3090</v>
      </c>
      <c r="M289" s="218"/>
      <c r="N289" s="218"/>
      <c r="O289" s="218"/>
      <c r="P289" s="224"/>
      <c r="Q289" s="226"/>
      <c r="R289" s="226"/>
      <c r="S289" s="83"/>
      <c r="T289" s="226"/>
      <c r="U289" s="83"/>
      <c r="V289" s="289"/>
      <c r="W289" s="83"/>
      <c r="X289" s="227"/>
      <c r="Y289" s="225"/>
    </row>
    <row r="290" spans="1:25" ht="12.75" hidden="1">
      <c r="A290" s="166"/>
      <c r="B290" s="243"/>
      <c r="C290" s="166">
        <v>4300</v>
      </c>
      <c r="D290" s="163" t="s">
        <v>127</v>
      </c>
      <c r="E290" s="193">
        <v>9000</v>
      </c>
      <c r="F290" s="193">
        <v>9300</v>
      </c>
      <c r="G290" s="159">
        <v>0</v>
      </c>
      <c r="H290" s="193">
        <v>9300</v>
      </c>
      <c r="I290" s="159"/>
      <c r="J290" s="217">
        <f>H290+I290</f>
        <v>9300</v>
      </c>
      <c r="K290" s="159"/>
      <c r="L290" s="194">
        <f>J290+K290</f>
        <v>9300</v>
      </c>
      <c r="M290" s="218"/>
      <c r="N290" s="218"/>
      <c r="O290" s="218"/>
      <c r="P290" s="224"/>
      <c r="Q290" s="226"/>
      <c r="R290" s="226"/>
      <c r="S290" s="83"/>
      <c r="T290" s="226"/>
      <c r="U290" s="83"/>
      <c r="V290" s="289"/>
      <c r="W290" s="83"/>
      <c r="X290" s="227"/>
      <c r="Y290" s="225"/>
    </row>
    <row r="291" spans="1:25" ht="12.75" hidden="1">
      <c r="A291" s="166"/>
      <c r="B291" s="243">
        <v>90004</v>
      </c>
      <c r="C291" s="166"/>
      <c r="D291" s="163" t="s">
        <v>223</v>
      </c>
      <c r="E291" s="193">
        <f>SUM(E292:E293)</f>
        <v>3570</v>
      </c>
      <c r="F291" s="193">
        <f>SUM(F292:F293)</f>
        <v>3680</v>
      </c>
      <c r="G291" s="159">
        <v>0</v>
      </c>
      <c r="H291" s="193">
        <f>SUM(H292:H293)</f>
        <v>3680</v>
      </c>
      <c r="I291" s="193">
        <f>SUM(I292:I293)</f>
        <v>0</v>
      </c>
      <c r="J291" s="269">
        <f>SUM(J292:J293)</f>
        <v>3680</v>
      </c>
      <c r="K291" s="193">
        <f>SUM(K292:K293)</f>
        <v>0</v>
      </c>
      <c r="L291" s="193">
        <f>SUM(L292:L293)</f>
        <v>3680</v>
      </c>
      <c r="M291" s="218"/>
      <c r="N291" s="218"/>
      <c r="O291" s="218"/>
      <c r="P291" s="224"/>
      <c r="Q291" s="226"/>
      <c r="R291" s="226"/>
      <c r="S291" s="83"/>
      <c r="T291" s="226"/>
      <c r="U291" s="226"/>
      <c r="V291" s="226"/>
      <c r="W291" s="226"/>
      <c r="X291" s="226"/>
      <c r="Y291" s="225"/>
    </row>
    <row r="292" spans="1:25" ht="12.75" hidden="1">
      <c r="A292" s="166"/>
      <c r="B292" s="243"/>
      <c r="C292" s="166">
        <v>4210</v>
      </c>
      <c r="D292" s="163" t="s">
        <v>132</v>
      </c>
      <c r="E292" s="193">
        <v>2000</v>
      </c>
      <c r="F292" s="193">
        <v>2100</v>
      </c>
      <c r="G292" s="159">
        <v>0</v>
      </c>
      <c r="H292" s="193">
        <v>2100</v>
      </c>
      <c r="I292" s="159"/>
      <c r="J292" s="265">
        <f>H292+I292</f>
        <v>2100</v>
      </c>
      <c r="K292" s="159"/>
      <c r="L292" s="194">
        <f>J292+K292</f>
        <v>2100</v>
      </c>
      <c r="M292" s="218"/>
      <c r="N292" s="218"/>
      <c r="O292" s="218"/>
      <c r="P292" s="224"/>
      <c r="Q292" s="226"/>
      <c r="R292" s="226"/>
      <c r="S292" s="83"/>
      <c r="T292" s="226"/>
      <c r="U292" s="83"/>
      <c r="V292" s="227"/>
      <c r="W292" s="83"/>
      <c r="X292" s="227"/>
      <c r="Y292" s="225"/>
    </row>
    <row r="293" spans="1:25" ht="12.75" hidden="1">
      <c r="A293" s="166"/>
      <c r="B293" s="243"/>
      <c r="C293" s="166">
        <v>4300</v>
      </c>
      <c r="D293" s="163" t="s">
        <v>127</v>
      </c>
      <c r="E293" s="193">
        <v>1570</v>
      </c>
      <c r="F293" s="193">
        <v>1580</v>
      </c>
      <c r="G293" s="159">
        <v>0</v>
      </c>
      <c r="H293" s="193">
        <v>1580</v>
      </c>
      <c r="I293" s="159"/>
      <c r="J293" s="265">
        <f>H293+I293</f>
        <v>1580</v>
      </c>
      <c r="K293" s="159"/>
      <c r="L293" s="194">
        <f>J293+K293</f>
        <v>1580</v>
      </c>
      <c r="M293" s="218"/>
      <c r="N293" s="218"/>
      <c r="O293" s="218"/>
      <c r="P293" s="224"/>
      <c r="Q293" s="226"/>
      <c r="R293" s="226"/>
      <c r="S293" s="83"/>
      <c r="T293" s="226"/>
      <c r="U293" s="83"/>
      <c r="V293" s="227"/>
      <c r="W293" s="83"/>
      <c r="X293" s="227"/>
      <c r="Y293" s="225"/>
    </row>
    <row r="294" spans="1:25" ht="12.75" hidden="1">
      <c r="A294" s="166"/>
      <c r="B294" s="243">
        <v>90013</v>
      </c>
      <c r="C294" s="166"/>
      <c r="D294" s="163" t="s">
        <v>224</v>
      </c>
      <c r="E294" s="193">
        <v>6750</v>
      </c>
      <c r="F294" s="193">
        <f>SUM(F295)</f>
        <v>6750</v>
      </c>
      <c r="G294" s="159">
        <v>0</v>
      </c>
      <c r="H294" s="193">
        <f>SUM(H295)</f>
        <v>6750</v>
      </c>
      <c r="I294" s="193">
        <f>SUM(I295)</f>
        <v>0</v>
      </c>
      <c r="J294" s="269">
        <f>SUM(J295)</f>
        <v>6750</v>
      </c>
      <c r="K294" s="193">
        <f>SUM(K295)</f>
        <v>0</v>
      </c>
      <c r="L294" s="193">
        <f>SUM(L295)</f>
        <v>6750</v>
      </c>
      <c r="M294" s="218"/>
      <c r="N294" s="218"/>
      <c r="O294" s="218"/>
      <c r="P294" s="224"/>
      <c r="Q294" s="226"/>
      <c r="R294" s="226"/>
      <c r="S294" s="83"/>
      <c r="T294" s="226"/>
      <c r="U294" s="226"/>
      <c r="V294" s="226"/>
      <c r="W294" s="226"/>
      <c r="X294" s="226"/>
      <c r="Y294" s="225"/>
    </row>
    <row r="295" spans="1:25" ht="48" hidden="1">
      <c r="A295" s="166"/>
      <c r="B295" s="243"/>
      <c r="C295" s="166">
        <v>6300</v>
      </c>
      <c r="D295" s="163" t="s">
        <v>222</v>
      </c>
      <c r="E295" s="195">
        <v>6750</v>
      </c>
      <c r="F295" s="195">
        <v>6750</v>
      </c>
      <c r="G295" s="159">
        <v>0</v>
      </c>
      <c r="H295" s="195">
        <v>6750</v>
      </c>
      <c r="I295" s="159"/>
      <c r="J295" s="265">
        <f>H295+I295</f>
        <v>6750</v>
      </c>
      <c r="K295" s="159"/>
      <c r="L295" s="194">
        <f>K295+J295</f>
        <v>6750</v>
      </c>
      <c r="M295" s="218"/>
      <c r="N295" s="218"/>
      <c r="O295" s="218"/>
      <c r="P295" s="224"/>
      <c r="Q295" s="285"/>
      <c r="R295" s="285"/>
      <c r="S295" s="83"/>
      <c r="T295" s="285"/>
      <c r="U295" s="83"/>
      <c r="V295" s="227"/>
      <c r="W295" s="83"/>
      <c r="X295" s="227"/>
      <c r="Y295" s="225"/>
    </row>
    <row r="296" spans="1:25" ht="12.75" hidden="1">
      <c r="A296" s="166"/>
      <c r="B296" s="243">
        <v>90015</v>
      </c>
      <c r="C296" s="166"/>
      <c r="D296" s="163" t="s">
        <v>112</v>
      </c>
      <c r="E296" s="193">
        <f>SUM(E297:E298)</f>
        <v>245378</v>
      </c>
      <c r="F296" s="193">
        <f>SUM(F297:F299)</f>
        <v>514375</v>
      </c>
      <c r="G296" s="159">
        <v>0</v>
      </c>
      <c r="H296" s="193">
        <f>SUM(H297:H299)</f>
        <v>514375</v>
      </c>
      <c r="I296" s="193">
        <f>SUM(I297:I299)</f>
        <v>0</v>
      </c>
      <c r="J296" s="269">
        <f>SUM(J297:J299)</f>
        <v>514375</v>
      </c>
      <c r="K296" s="193">
        <f>SUM(K297:K299)</f>
        <v>0</v>
      </c>
      <c r="L296" s="193">
        <f>SUM(L297:L299)</f>
        <v>514375</v>
      </c>
      <c r="M296" s="218"/>
      <c r="N296" s="218"/>
      <c r="O296" s="218"/>
      <c r="P296" s="224"/>
      <c r="Q296" s="226"/>
      <c r="R296" s="226"/>
      <c r="S296" s="83"/>
      <c r="T296" s="226"/>
      <c r="U296" s="226"/>
      <c r="V296" s="226"/>
      <c r="W296" s="226"/>
      <c r="X296" s="226"/>
      <c r="Y296" s="225"/>
    </row>
    <row r="297" spans="1:25" ht="12.75" hidden="1">
      <c r="A297" s="166"/>
      <c r="B297" s="243"/>
      <c r="C297" s="166">
        <v>4260</v>
      </c>
      <c r="D297" s="163" t="s">
        <v>154</v>
      </c>
      <c r="E297" s="193">
        <v>147951</v>
      </c>
      <c r="F297" s="193">
        <v>162600</v>
      </c>
      <c r="G297" s="159">
        <v>0</v>
      </c>
      <c r="H297" s="193">
        <v>162600</v>
      </c>
      <c r="I297" s="159"/>
      <c r="J297" s="265">
        <f>H297+I297</f>
        <v>162600</v>
      </c>
      <c r="K297" s="159"/>
      <c r="L297" s="194">
        <f>J297+K297</f>
        <v>162600</v>
      </c>
      <c r="M297" s="218"/>
      <c r="N297" s="218"/>
      <c r="O297" s="218"/>
      <c r="P297" s="224"/>
      <c r="Q297" s="226"/>
      <c r="R297" s="226"/>
      <c r="S297" s="83"/>
      <c r="T297" s="226"/>
      <c r="U297" s="83"/>
      <c r="V297" s="227"/>
      <c r="W297" s="83"/>
      <c r="X297" s="227"/>
      <c r="Y297" s="225"/>
    </row>
    <row r="298" spans="1:25" ht="12.75" hidden="1">
      <c r="A298" s="166"/>
      <c r="B298" s="243"/>
      <c r="C298" s="166">
        <v>4270</v>
      </c>
      <c r="D298" s="163" t="s">
        <v>133</v>
      </c>
      <c r="E298" s="193">
        <v>97427</v>
      </c>
      <c r="F298" s="193">
        <v>107230</v>
      </c>
      <c r="G298" s="159">
        <v>0</v>
      </c>
      <c r="H298" s="193">
        <v>107230</v>
      </c>
      <c r="I298" s="159"/>
      <c r="J298" s="265">
        <f>H298+I298</f>
        <v>107230</v>
      </c>
      <c r="K298" s="159"/>
      <c r="L298" s="194">
        <f>J298+K298</f>
        <v>107230</v>
      </c>
      <c r="M298" s="218"/>
      <c r="N298" s="218"/>
      <c r="O298" s="218"/>
      <c r="P298" s="224"/>
      <c r="Q298" s="226"/>
      <c r="R298" s="226"/>
      <c r="S298" s="83"/>
      <c r="T298" s="226"/>
      <c r="U298" s="83"/>
      <c r="V298" s="227"/>
      <c r="W298" s="83"/>
      <c r="X298" s="227"/>
      <c r="Y298" s="225"/>
    </row>
    <row r="299" spans="1:25" ht="12.75" hidden="1">
      <c r="A299" s="166"/>
      <c r="B299" s="243"/>
      <c r="C299" s="166" t="s">
        <v>178</v>
      </c>
      <c r="D299" s="163" t="s">
        <v>121</v>
      </c>
      <c r="E299" s="193">
        <v>0</v>
      </c>
      <c r="F299" s="193">
        <v>244545</v>
      </c>
      <c r="G299" s="159">
        <v>0</v>
      </c>
      <c r="H299" s="193">
        <v>244545</v>
      </c>
      <c r="I299" s="159"/>
      <c r="J299" s="265">
        <f>H299+I299</f>
        <v>244545</v>
      </c>
      <c r="K299" s="159"/>
      <c r="L299" s="194">
        <f>J299+K299</f>
        <v>244545</v>
      </c>
      <c r="M299" s="218"/>
      <c r="N299" s="218"/>
      <c r="O299" s="218"/>
      <c r="P299" s="224"/>
      <c r="Q299" s="226"/>
      <c r="R299" s="226"/>
      <c r="S299" s="83"/>
      <c r="T299" s="226"/>
      <c r="U299" s="83"/>
      <c r="V299" s="227"/>
      <c r="W299" s="83"/>
      <c r="X299" s="227"/>
      <c r="Y299" s="225"/>
    </row>
    <row r="300" spans="1:25" ht="12.75" hidden="1">
      <c r="A300" s="166"/>
      <c r="B300" s="245">
        <v>90017</v>
      </c>
      <c r="C300" s="166"/>
      <c r="D300" s="167" t="s">
        <v>225</v>
      </c>
      <c r="E300" s="193">
        <f>SUM(E301:E301)</f>
        <v>529220</v>
      </c>
      <c r="F300" s="193">
        <f>SUM(F301:F301)</f>
        <v>571076</v>
      </c>
      <c r="G300" s="159">
        <v>0</v>
      </c>
      <c r="H300" s="193">
        <f>SUM(H301:H301+H302)</f>
        <v>571076</v>
      </c>
      <c r="I300" s="193">
        <f>SUM(I301:I301+I302)</f>
        <v>53650</v>
      </c>
      <c r="J300" s="269">
        <f>SUM(J301:J301+J302)</f>
        <v>624726</v>
      </c>
      <c r="K300" s="193">
        <f>SUM(K301:K301+K302)</f>
        <v>0</v>
      </c>
      <c r="L300" s="193">
        <f>SUM(L301:L301+L302)</f>
        <v>624726</v>
      </c>
      <c r="M300" s="218"/>
      <c r="N300" s="304"/>
      <c r="O300" s="218"/>
      <c r="P300" s="284"/>
      <c r="Q300" s="226"/>
      <c r="R300" s="226"/>
      <c r="S300" s="83"/>
      <c r="T300" s="226"/>
      <c r="U300" s="226"/>
      <c r="V300" s="226"/>
      <c r="W300" s="226"/>
      <c r="X300" s="226"/>
      <c r="Y300" s="225"/>
    </row>
    <row r="301" spans="1:25" ht="24" hidden="1">
      <c r="A301" s="166"/>
      <c r="B301" s="243"/>
      <c r="C301" s="166">
        <v>2650</v>
      </c>
      <c r="D301" s="163" t="s">
        <v>226</v>
      </c>
      <c r="E301" s="195">
        <v>529220</v>
      </c>
      <c r="F301" s="195">
        <v>571076</v>
      </c>
      <c r="G301" s="159">
        <v>0</v>
      </c>
      <c r="H301" s="195">
        <v>571076</v>
      </c>
      <c r="I301" s="159"/>
      <c r="J301" s="265">
        <f>H301+I301</f>
        <v>571076</v>
      </c>
      <c r="K301" s="159"/>
      <c r="L301" s="194">
        <f>J301+K301</f>
        <v>571076</v>
      </c>
      <c r="M301" s="218"/>
      <c r="N301" s="218"/>
      <c r="O301" s="218"/>
      <c r="P301" s="224"/>
      <c r="Q301" s="285"/>
      <c r="R301" s="285"/>
      <c r="S301" s="83"/>
      <c r="T301" s="285"/>
      <c r="U301" s="83"/>
      <c r="V301" s="227"/>
      <c r="W301" s="83"/>
      <c r="X301" s="227"/>
      <c r="Y301" s="225"/>
    </row>
    <row r="302" spans="1:25" ht="38.25" customHeight="1" hidden="1">
      <c r="A302" s="166"/>
      <c r="B302" s="243"/>
      <c r="C302" s="166" t="s">
        <v>313</v>
      </c>
      <c r="D302" s="163" t="s">
        <v>314</v>
      </c>
      <c r="E302" s="195"/>
      <c r="F302" s="195"/>
      <c r="G302" s="159"/>
      <c r="H302" s="195"/>
      <c r="I302" s="177">
        <v>53650</v>
      </c>
      <c r="J302" s="265">
        <f>H302+I302</f>
        <v>53650</v>
      </c>
      <c r="K302" s="159"/>
      <c r="L302" s="194">
        <f>J302+K302</f>
        <v>53650</v>
      </c>
      <c r="M302" s="218"/>
      <c r="N302" s="218"/>
      <c r="O302" s="218"/>
      <c r="P302" s="224"/>
      <c r="Q302" s="285"/>
      <c r="R302" s="285"/>
      <c r="S302" s="83"/>
      <c r="T302" s="285"/>
      <c r="U302" s="84"/>
      <c r="V302" s="227"/>
      <c r="W302" s="83"/>
      <c r="X302" s="227"/>
      <c r="Y302" s="225"/>
    </row>
    <row r="303" spans="1:25" ht="12.75">
      <c r="A303" s="166"/>
      <c r="B303" s="243">
        <v>90095</v>
      </c>
      <c r="C303" s="166"/>
      <c r="D303" s="163" t="s">
        <v>16</v>
      </c>
      <c r="E303" s="193">
        <f>SUM(E304:E307)</f>
        <v>176900</v>
      </c>
      <c r="F303" s="193">
        <f>SUM(F304:F307)</f>
        <v>72750</v>
      </c>
      <c r="G303" s="159">
        <v>0</v>
      </c>
      <c r="H303" s="193">
        <f>SUM(H304:H307)</f>
        <v>72750</v>
      </c>
      <c r="I303" s="193">
        <f>SUM(I304:I307)</f>
        <v>0</v>
      </c>
      <c r="J303" s="269">
        <f>SUM(J304:J307)</f>
        <v>72750</v>
      </c>
      <c r="K303" s="193">
        <f>SUM(K304:K307)</f>
        <v>18016</v>
      </c>
      <c r="L303" s="193">
        <f>SUM(L304:L307)</f>
        <v>90766</v>
      </c>
      <c r="M303" s="218"/>
      <c r="N303" s="218"/>
      <c r="O303" s="218"/>
      <c r="P303" s="224"/>
      <c r="Q303" s="226"/>
      <c r="R303" s="226"/>
      <c r="S303" s="83"/>
      <c r="T303" s="226"/>
      <c r="U303" s="226"/>
      <c r="V303" s="226"/>
      <c r="W303" s="226"/>
      <c r="X303" s="226"/>
      <c r="Y303" s="225"/>
    </row>
    <row r="304" spans="1:25" ht="12.75">
      <c r="A304" s="166"/>
      <c r="B304" s="243"/>
      <c r="C304" s="166">
        <v>4210</v>
      </c>
      <c r="D304" s="163" t="s">
        <v>132</v>
      </c>
      <c r="E304" s="193">
        <v>42300</v>
      </c>
      <c r="F304" s="193">
        <v>13000</v>
      </c>
      <c r="G304" s="159">
        <v>0</v>
      </c>
      <c r="H304" s="193">
        <v>13000</v>
      </c>
      <c r="I304" s="159"/>
      <c r="J304" s="265">
        <f>H304+I304</f>
        <v>13000</v>
      </c>
      <c r="K304" s="159">
        <v>16216</v>
      </c>
      <c r="L304" s="194">
        <f>J304+K304</f>
        <v>29216</v>
      </c>
      <c r="M304" s="218"/>
      <c r="N304" s="218"/>
      <c r="O304" s="218"/>
      <c r="P304" s="224"/>
      <c r="Q304" s="226"/>
      <c r="R304" s="226"/>
      <c r="S304" s="83"/>
      <c r="T304" s="226"/>
      <c r="U304" s="83"/>
      <c r="V304" s="227"/>
      <c r="W304" s="83"/>
      <c r="X304" s="227"/>
      <c r="Y304" s="225"/>
    </row>
    <row r="305" spans="1:25" ht="12.75">
      <c r="A305" s="166"/>
      <c r="B305" s="243"/>
      <c r="C305" s="166">
        <v>4260</v>
      </c>
      <c r="D305" s="163" t="s">
        <v>154</v>
      </c>
      <c r="E305" s="193">
        <v>25000</v>
      </c>
      <c r="F305" s="193">
        <f>SUM(E305*1.03)</f>
        <v>25750</v>
      </c>
      <c r="G305" s="159">
        <v>0</v>
      </c>
      <c r="H305" s="193">
        <v>25750</v>
      </c>
      <c r="I305" s="159"/>
      <c r="J305" s="265">
        <f>H305+I305</f>
        <v>25750</v>
      </c>
      <c r="K305" s="159">
        <v>1800</v>
      </c>
      <c r="L305" s="194">
        <f>J305+K305</f>
        <v>27550</v>
      </c>
      <c r="M305" s="218"/>
      <c r="N305" s="218"/>
      <c r="O305" s="218"/>
      <c r="P305" s="224"/>
      <c r="Q305" s="226"/>
      <c r="R305" s="226"/>
      <c r="S305" s="83"/>
      <c r="T305" s="226"/>
      <c r="U305" s="83"/>
      <c r="V305" s="227"/>
      <c r="W305" s="83"/>
      <c r="X305" s="227"/>
      <c r="Y305" s="225"/>
    </row>
    <row r="306" spans="1:25" ht="12.75" hidden="1">
      <c r="A306" s="166"/>
      <c r="B306" s="243"/>
      <c r="C306" s="166">
        <v>4270</v>
      </c>
      <c r="D306" s="163" t="s">
        <v>133</v>
      </c>
      <c r="E306" s="193">
        <v>24000</v>
      </c>
      <c r="F306" s="193">
        <v>14000</v>
      </c>
      <c r="G306" s="159">
        <v>0</v>
      </c>
      <c r="H306" s="193">
        <v>14000</v>
      </c>
      <c r="I306" s="159"/>
      <c r="J306" s="265">
        <f>H306+I306</f>
        <v>14000</v>
      </c>
      <c r="K306" s="159"/>
      <c r="L306" s="194">
        <f>J306+K306</f>
        <v>14000</v>
      </c>
      <c r="M306" s="218"/>
      <c r="N306" s="218"/>
      <c r="O306" s="218"/>
      <c r="P306" s="224"/>
      <c r="Q306" s="226"/>
      <c r="R306" s="226"/>
      <c r="S306" s="83"/>
      <c r="T306" s="226"/>
      <c r="U306" s="83"/>
      <c r="V306" s="227"/>
      <c r="W306" s="83"/>
      <c r="X306" s="227"/>
      <c r="Y306" s="225"/>
    </row>
    <row r="307" spans="1:25" ht="12.75" hidden="1">
      <c r="A307" s="166"/>
      <c r="B307" s="243"/>
      <c r="C307" s="166">
        <v>4300</v>
      </c>
      <c r="D307" s="163" t="s">
        <v>127</v>
      </c>
      <c r="E307" s="193">
        <v>85600</v>
      </c>
      <c r="F307" s="193">
        <v>20000</v>
      </c>
      <c r="G307" s="159">
        <v>0</v>
      </c>
      <c r="H307" s="193">
        <v>20000</v>
      </c>
      <c r="I307" s="159"/>
      <c r="J307" s="265">
        <f>H307+I307</f>
        <v>20000</v>
      </c>
      <c r="K307" s="159"/>
      <c r="L307" s="194">
        <f>J307+K307</f>
        <v>20000</v>
      </c>
      <c r="M307" s="218"/>
      <c r="N307" s="218"/>
      <c r="O307" s="218"/>
      <c r="P307" s="224"/>
      <c r="Q307" s="226"/>
      <c r="R307" s="226"/>
      <c r="S307" s="83"/>
      <c r="T307" s="226"/>
      <c r="U307" s="83"/>
      <c r="V307" s="227"/>
      <c r="W307" s="83"/>
      <c r="X307" s="227"/>
      <c r="Y307" s="225"/>
    </row>
    <row r="308" spans="1:25" ht="12.75">
      <c r="A308" s="172">
        <v>921</v>
      </c>
      <c r="B308" s="242"/>
      <c r="C308" s="172"/>
      <c r="D308" s="157" t="s">
        <v>227</v>
      </c>
      <c r="E308" s="192">
        <f>SUM(E309+E311)</f>
        <v>333280</v>
      </c>
      <c r="F308" s="192">
        <f>SUM(F309+F311)</f>
        <v>376560</v>
      </c>
      <c r="G308" s="159">
        <v>0</v>
      </c>
      <c r="H308" s="192">
        <f>SUM(H309+H311)</f>
        <v>376560</v>
      </c>
      <c r="I308" s="192">
        <f>SUM(I309+I311)</f>
        <v>0</v>
      </c>
      <c r="J308" s="264">
        <f>SUM(J309+J311)</f>
        <v>376560</v>
      </c>
      <c r="K308" s="192">
        <f>SUM(K309+K311+K313+K315)</f>
        <v>51500</v>
      </c>
      <c r="L308" s="192">
        <f>SUM(L309+L311+L313+L315)</f>
        <v>428060</v>
      </c>
      <c r="M308" s="223"/>
      <c r="N308" s="223"/>
      <c r="O308" s="223"/>
      <c r="P308" s="34"/>
      <c r="Q308" s="283"/>
      <c r="R308" s="283"/>
      <c r="S308" s="83"/>
      <c r="T308" s="283"/>
      <c r="U308" s="283"/>
      <c r="V308" s="283"/>
      <c r="W308" s="283"/>
      <c r="X308" s="283"/>
      <c r="Y308" s="225"/>
    </row>
    <row r="309" spans="1:25" ht="12.75">
      <c r="A309" s="166"/>
      <c r="B309" s="243">
        <v>92114</v>
      </c>
      <c r="C309" s="166"/>
      <c r="D309" s="163" t="s">
        <v>228</v>
      </c>
      <c r="E309" s="193">
        <v>228640</v>
      </c>
      <c r="F309" s="193">
        <f>SUM(F310)</f>
        <v>291110</v>
      </c>
      <c r="G309" s="159">
        <v>0</v>
      </c>
      <c r="H309" s="193">
        <f>SUM(H310)</f>
        <v>291110</v>
      </c>
      <c r="I309" s="193">
        <f>SUM(I310)</f>
        <v>0</v>
      </c>
      <c r="J309" s="269">
        <f>SUM(J310)</f>
        <v>291110</v>
      </c>
      <c r="K309" s="193">
        <f>SUM(K310)</f>
        <v>4100</v>
      </c>
      <c r="L309" s="193">
        <f>SUM(L310)</f>
        <v>295210</v>
      </c>
      <c r="M309" s="218"/>
      <c r="N309" s="218"/>
      <c r="O309" s="218"/>
      <c r="P309" s="224"/>
      <c r="Q309" s="226"/>
      <c r="R309" s="226"/>
      <c r="S309" s="83"/>
      <c r="T309" s="226"/>
      <c r="U309" s="226"/>
      <c r="V309" s="226"/>
      <c r="W309" s="226"/>
      <c r="X309" s="226"/>
      <c r="Y309" s="225"/>
    </row>
    <row r="310" spans="1:25" ht="24">
      <c r="A310" s="166"/>
      <c r="B310" s="243"/>
      <c r="C310" s="166" t="s">
        <v>229</v>
      </c>
      <c r="D310" s="167" t="s">
        <v>230</v>
      </c>
      <c r="E310" s="198">
        <v>228640</v>
      </c>
      <c r="F310" s="207">
        <v>291110</v>
      </c>
      <c r="G310" s="159">
        <v>0</v>
      </c>
      <c r="H310" s="207">
        <v>291110</v>
      </c>
      <c r="I310" s="159"/>
      <c r="J310" s="265">
        <f>H310+I310</f>
        <v>291110</v>
      </c>
      <c r="K310" s="159">
        <v>4100</v>
      </c>
      <c r="L310" s="194">
        <f>J310+K310</f>
        <v>295210</v>
      </c>
      <c r="M310" s="218"/>
      <c r="N310" s="218"/>
      <c r="O310" s="218"/>
      <c r="P310" s="284"/>
      <c r="Q310" s="290"/>
      <c r="R310" s="300"/>
      <c r="S310" s="83"/>
      <c r="T310" s="300"/>
      <c r="U310" s="83"/>
      <c r="V310" s="227"/>
      <c r="W310" s="83"/>
      <c r="X310" s="227"/>
      <c r="Y310" s="225"/>
    </row>
    <row r="311" spans="1:25" ht="12.75">
      <c r="A311" s="166"/>
      <c r="B311" s="243">
        <v>92116</v>
      </c>
      <c r="C311" s="166"/>
      <c r="D311" s="163" t="s">
        <v>231</v>
      </c>
      <c r="E311" s="193">
        <v>104640</v>
      </c>
      <c r="F311" s="193">
        <f>SUM(F312)</f>
        <v>85450</v>
      </c>
      <c r="G311" s="159">
        <v>0</v>
      </c>
      <c r="H311" s="193">
        <f>SUM(H312)</f>
        <v>85450</v>
      </c>
      <c r="I311" s="193">
        <f>SUM(I312)</f>
        <v>0</v>
      </c>
      <c r="J311" s="269">
        <f>SUM(J312)</f>
        <v>85450</v>
      </c>
      <c r="K311" s="193">
        <f>SUM(K312)</f>
        <v>500</v>
      </c>
      <c r="L311" s="193">
        <f>SUM(L312)</f>
        <v>85950</v>
      </c>
      <c r="M311" s="218"/>
      <c r="N311" s="218"/>
      <c r="O311" s="218"/>
      <c r="P311" s="224"/>
      <c r="Q311" s="226"/>
      <c r="R311" s="226"/>
      <c r="S311" s="83"/>
      <c r="T311" s="226"/>
      <c r="U311" s="226"/>
      <c r="V311" s="226"/>
      <c r="W311" s="226"/>
      <c r="X311" s="226"/>
      <c r="Y311" s="225"/>
    </row>
    <row r="312" spans="1:25" ht="24">
      <c r="A312" s="166"/>
      <c r="B312" s="243"/>
      <c r="C312" s="166" t="s">
        <v>229</v>
      </c>
      <c r="D312" s="167" t="s">
        <v>230</v>
      </c>
      <c r="E312" s="195">
        <v>104640</v>
      </c>
      <c r="F312" s="195">
        <v>85450</v>
      </c>
      <c r="G312" s="159">
        <v>0</v>
      </c>
      <c r="H312" s="195">
        <v>85450</v>
      </c>
      <c r="I312" s="159"/>
      <c r="J312" s="265">
        <f>H312+I312</f>
        <v>85450</v>
      </c>
      <c r="K312" s="159">
        <v>500</v>
      </c>
      <c r="L312" s="194">
        <f>J312+K312</f>
        <v>85950</v>
      </c>
      <c r="M312" s="218"/>
      <c r="N312" s="218"/>
      <c r="O312" s="218"/>
      <c r="P312" s="284"/>
      <c r="Q312" s="285"/>
      <c r="R312" s="285"/>
      <c r="S312" s="83"/>
      <c r="T312" s="285"/>
      <c r="U312" s="83"/>
      <c r="V312" s="227"/>
      <c r="W312" s="83"/>
      <c r="X312" s="227"/>
      <c r="Y312" s="225"/>
    </row>
    <row r="313" spans="1:25" ht="12.75">
      <c r="A313" s="166"/>
      <c r="B313" s="243" t="s">
        <v>340</v>
      </c>
      <c r="C313" s="166"/>
      <c r="D313" s="167" t="s">
        <v>341</v>
      </c>
      <c r="E313" s="195"/>
      <c r="F313" s="195"/>
      <c r="G313" s="159"/>
      <c r="H313" s="195"/>
      <c r="I313" s="159"/>
      <c r="J313" s="265">
        <v>0</v>
      </c>
      <c r="K313" s="177">
        <f>K314</f>
        <v>35000</v>
      </c>
      <c r="L313" s="194">
        <f>J313+K313</f>
        <v>35000</v>
      </c>
      <c r="M313" s="218"/>
      <c r="N313" s="218"/>
      <c r="O313" s="218"/>
      <c r="P313" s="284"/>
      <c r="Q313" s="285"/>
      <c r="R313" s="285"/>
      <c r="S313" s="83"/>
      <c r="T313" s="285"/>
      <c r="U313" s="83"/>
      <c r="V313" s="227"/>
      <c r="W313" s="84"/>
      <c r="X313" s="227"/>
      <c r="Y313" s="225"/>
    </row>
    <row r="314" spans="1:25" ht="24">
      <c r="A314" s="166"/>
      <c r="B314" s="243"/>
      <c r="C314" s="166" t="s">
        <v>342</v>
      </c>
      <c r="D314" s="167" t="s">
        <v>343</v>
      </c>
      <c r="E314" s="195"/>
      <c r="F314" s="195"/>
      <c r="G314" s="159"/>
      <c r="H314" s="195"/>
      <c r="I314" s="159"/>
      <c r="J314" s="265">
        <v>0</v>
      </c>
      <c r="K314" s="177">
        <v>35000</v>
      </c>
      <c r="L314" s="194">
        <v>35000</v>
      </c>
      <c r="M314" s="218"/>
      <c r="N314" s="218"/>
      <c r="O314" s="218"/>
      <c r="P314" s="284"/>
      <c r="Q314" s="285"/>
      <c r="R314" s="285"/>
      <c r="S314" s="83"/>
      <c r="T314" s="285"/>
      <c r="U314" s="83"/>
      <c r="V314" s="227"/>
      <c r="W314" s="84"/>
      <c r="X314" s="227"/>
      <c r="Y314" s="225"/>
    </row>
    <row r="315" spans="1:25" ht="12.75">
      <c r="A315" s="166"/>
      <c r="B315" s="243" t="s">
        <v>344</v>
      </c>
      <c r="C315" s="166"/>
      <c r="D315" s="163" t="s">
        <v>16</v>
      </c>
      <c r="E315" s="195"/>
      <c r="F315" s="195"/>
      <c r="G315" s="159"/>
      <c r="H315" s="195"/>
      <c r="I315" s="159"/>
      <c r="J315" s="265"/>
      <c r="K315" s="177">
        <f>K316+K317</f>
        <v>11900</v>
      </c>
      <c r="L315" s="194">
        <f>K315</f>
        <v>11900</v>
      </c>
      <c r="M315" s="218"/>
      <c r="N315" s="218"/>
      <c r="O315" s="218"/>
      <c r="P315" s="284"/>
      <c r="Q315" s="285"/>
      <c r="R315" s="285"/>
      <c r="S315" s="83"/>
      <c r="T315" s="285"/>
      <c r="U315" s="83"/>
      <c r="V315" s="227"/>
      <c r="W315" s="84"/>
      <c r="X315" s="227"/>
      <c r="Y315" s="225"/>
    </row>
    <row r="316" spans="1:25" ht="12.75">
      <c r="A316" s="166"/>
      <c r="B316" s="243"/>
      <c r="C316" s="166" t="s">
        <v>191</v>
      </c>
      <c r="D316" s="163" t="s">
        <v>132</v>
      </c>
      <c r="E316" s="195"/>
      <c r="F316" s="195"/>
      <c r="G316" s="159"/>
      <c r="H316" s="195"/>
      <c r="I316" s="159"/>
      <c r="J316" s="265"/>
      <c r="K316" s="177">
        <v>10000</v>
      </c>
      <c r="L316" s="194">
        <f>K316</f>
        <v>10000</v>
      </c>
      <c r="M316" s="218"/>
      <c r="N316" s="218"/>
      <c r="O316" s="218"/>
      <c r="P316" s="224"/>
      <c r="Q316" s="285"/>
      <c r="R316" s="285"/>
      <c r="S316" s="83"/>
      <c r="T316" s="285"/>
      <c r="U316" s="83"/>
      <c r="V316" s="227"/>
      <c r="W316" s="84"/>
      <c r="X316" s="227"/>
      <c r="Y316" s="225"/>
    </row>
    <row r="317" spans="1:25" ht="12.75">
      <c r="A317" s="166"/>
      <c r="B317" s="243"/>
      <c r="C317" s="166" t="s">
        <v>140</v>
      </c>
      <c r="D317" s="163" t="s">
        <v>127</v>
      </c>
      <c r="E317" s="195"/>
      <c r="F317" s="195"/>
      <c r="G317" s="159"/>
      <c r="H317" s="195"/>
      <c r="I317" s="159"/>
      <c r="J317" s="265"/>
      <c r="K317" s="177">
        <v>1900</v>
      </c>
      <c r="L317" s="194">
        <f>K317</f>
        <v>1900</v>
      </c>
      <c r="M317" s="218"/>
      <c r="N317" s="218"/>
      <c r="O317" s="218"/>
      <c r="P317" s="224"/>
      <c r="Q317" s="285"/>
      <c r="R317" s="285"/>
      <c r="S317" s="83"/>
      <c r="T317" s="285"/>
      <c r="U317" s="83"/>
      <c r="V317" s="227"/>
      <c r="W317" s="84"/>
      <c r="X317" s="227"/>
      <c r="Y317" s="225"/>
    </row>
    <row r="318" spans="1:25" ht="12.75">
      <c r="A318" s="172">
        <v>926</v>
      </c>
      <c r="B318" s="242"/>
      <c r="C318" s="172"/>
      <c r="D318" s="157" t="s">
        <v>116</v>
      </c>
      <c r="E318" s="192">
        <f>SUM(E319+E321)</f>
        <v>473481</v>
      </c>
      <c r="F318" s="192">
        <f>SUM(F319+F321)</f>
        <v>3663842</v>
      </c>
      <c r="G318" s="192">
        <v>30000</v>
      </c>
      <c r="H318" s="192">
        <f>SUM(H319+H321)</f>
        <v>3693842</v>
      </c>
      <c r="I318" s="192">
        <f>SUM(I319+I321)</f>
        <v>4000</v>
      </c>
      <c r="J318" s="264">
        <f>SUM(J319+J321)</f>
        <v>3697842</v>
      </c>
      <c r="K318" s="192">
        <f>SUM(K319+K321)</f>
        <v>15300</v>
      </c>
      <c r="L318" s="192">
        <f>L319+L321</f>
        <v>3713142</v>
      </c>
      <c r="M318" s="223"/>
      <c r="N318" s="223"/>
      <c r="O318" s="223"/>
      <c r="P318" s="34"/>
      <c r="Q318" s="283"/>
      <c r="R318" s="283"/>
      <c r="S318" s="283"/>
      <c r="T318" s="283"/>
      <c r="U318" s="283"/>
      <c r="V318" s="283"/>
      <c r="W318" s="283"/>
      <c r="X318" s="283"/>
      <c r="Y318" s="225"/>
    </row>
    <row r="319" spans="1:25" ht="12.75" hidden="1">
      <c r="A319" s="172"/>
      <c r="B319" s="243" t="s">
        <v>232</v>
      </c>
      <c r="C319" s="166"/>
      <c r="D319" s="163" t="s">
        <v>117</v>
      </c>
      <c r="E319" s="193">
        <f>SUM(E320)</f>
        <v>428821</v>
      </c>
      <c r="F319" s="193">
        <f>SUM(F320)</f>
        <v>3618144</v>
      </c>
      <c r="G319" s="159">
        <v>30000</v>
      </c>
      <c r="H319" s="193">
        <f>SUM(H320)</f>
        <v>3648144</v>
      </c>
      <c r="I319" s="193">
        <f>SUM(I320)</f>
        <v>4000</v>
      </c>
      <c r="J319" s="269">
        <f>SUM(J320)</f>
        <v>3652144</v>
      </c>
      <c r="K319" s="193">
        <f>SUM(K320)</f>
        <v>0</v>
      </c>
      <c r="L319" s="193">
        <f>SUM(L320)</f>
        <v>3652144</v>
      </c>
      <c r="M319" s="223"/>
      <c r="N319" s="218"/>
      <c r="O319" s="218"/>
      <c r="P319" s="224"/>
      <c r="Q319" s="226"/>
      <c r="R319" s="226"/>
      <c r="S319" s="83"/>
      <c r="T319" s="226"/>
      <c r="U319" s="226"/>
      <c r="V319" s="226"/>
      <c r="W319" s="226"/>
      <c r="X319" s="226"/>
      <c r="Y319" s="225"/>
    </row>
    <row r="320" spans="1:25" ht="12.75" hidden="1">
      <c r="A320" s="172"/>
      <c r="B320" s="243"/>
      <c r="C320" s="166" t="s">
        <v>178</v>
      </c>
      <c r="D320" s="163" t="s">
        <v>121</v>
      </c>
      <c r="E320" s="193">
        <v>428821</v>
      </c>
      <c r="F320" s="193">
        <v>3618144</v>
      </c>
      <c r="G320" s="159">
        <v>30000</v>
      </c>
      <c r="H320" s="193">
        <f>SUM(F320+G320)</f>
        <v>3648144</v>
      </c>
      <c r="I320" s="159">
        <v>4000</v>
      </c>
      <c r="J320" s="265">
        <f>H320+I320</f>
        <v>3652144</v>
      </c>
      <c r="K320" s="159"/>
      <c r="L320" s="194">
        <f aca="true" t="shared" si="38" ref="L320:L325">J320+K320</f>
        <v>3652144</v>
      </c>
      <c r="M320" s="223"/>
      <c r="N320" s="218"/>
      <c r="O320" s="218"/>
      <c r="P320" s="224"/>
      <c r="Q320" s="226"/>
      <c r="R320" s="226"/>
      <c r="S320" s="83"/>
      <c r="T320" s="226"/>
      <c r="U320" s="83"/>
      <c r="V320" s="227"/>
      <c r="W320" s="83"/>
      <c r="X320" s="227"/>
      <c r="Y320" s="225"/>
    </row>
    <row r="321" spans="1:25" ht="12.75">
      <c r="A321" s="166"/>
      <c r="B321" s="243">
        <v>92695</v>
      </c>
      <c r="C321" s="166"/>
      <c r="D321" s="163" t="s">
        <v>16</v>
      </c>
      <c r="E321" s="193">
        <f>SUM(E323:E326)</f>
        <v>44660</v>
      </c>
      <c r="F321" s="193">
        <f>SUM(F322:F326)</f>
        <v>45698</v>
      </c>
      <c r="G321" s="159">
        <v>0</v>
      </c>
      <c r="H321" s="193">
        <f>SUM(H322:H326)</f>
        <v>45698</v>
      </c>
      <c r="I321" s="193"/>
      <c r="J321" s="269">
        <v>45698</v>
      </c>
      <c r="K321" s="193">
        <f>SUM(K322:K325)</f>
        <v>15300</v>
      </c>
      <c r="L321" s="193">
        <f t="shared" si="38"/>
        <v>60998</v>
      </c>
      <c r="M321" s="218"/>
      <c r="N321" s="218"/>
      <c r="O321" s="218"/>
      <c r="P321" s="224"/>
      <c r="Q321" s="226"/>
      <c r="R321" s="226"/>
      <c r="S321" s="83"/>
      <c r="T321" s="226"/>
      <c r="U321" s="226"/>
      <c r="V321" s="226"/>
      <c r="W321" s="226"/>
      <c r="X321" s="226"/>
      <c r="Y321" s="225"/>
    </row>
    <row r="322" spans="1:25" ht="48" hidden="1">
      <c r="A322" s="166"/>
      <c r="B322" s="243"/>
      <c r="C322" s="166" t="s">
        <v>138</v>
      </c>
      <c r="D322" s="167" t="s">
        <v>233</v>
      </c>
      <c r="E322" s="198">
        <v>0</v>
      </c>
      <c r="F322" s="198">
        <v>10000</v>
      </c>
      <c r="G322" s="182">
        <v>0</v>
      </c>
      <c r="H322" s="198">
        <v>36000</v>
      </c>
      <c r="I322" s="159"/>
      <c r="J322" s="265">
        <f>H322+I322</f>
        <v>36000</v>
      </c>
      <c r="K322" s="159"/>
      <c r="L322" s="194">
        <f t="shared" si="38"/>
        <v>36000</v>
      </c>
      <c r="M322" s="218"/>
      <c r="N322" s="218"/>
      <c r="O322" s="218"/>
      <c r="P322" s="284"/>
      <c r="Q322" s="290"/>
      <c r="R322" s="290"/>
      <c r="S322" s="305"/>
      <c r="T322" s="290"/>
      <c r="U322" s="83"/>
      <c r="V322" s="227"/>
      <c r="W322" s="83"/>
      <c r="X322" s="227"/>
      <c r="Y322" s="225"/>
    </row>
    <row r="323" spans="1:25" ht="12.75">
      <c r="A323" s="166"/>
      <c r="B323" s="243"/>
      <c r="C323" s="166">
        <v>4210</v>
      </c>
      <c r="D323" s="163" t="s">
        <v>132</v>
      </c>
      <c r="E323" s="193">
        <v>20400</v>
      </c>
      <c r="F323" s="193">
        <v>16012</v>
      </c>
      <c r="G323" s="159">
        <v>0</v>
      </c>
      <c r="H323" s="193">
        <v>2531</v>
      </c>
      <c r="I323" s="159"/>
      <c r="J323" s="265">
        <f>H323+I323</f>
        <v>2531</v>
      </c>
      <c r="K323" s="159">
        <v>12300</v>
      </c>
      <c r="L323" s="194">
        <f t="shared" si="38"/>
        <v>14831</v>
      </c>
      <c r="M323" s="218"/>
      <c r="N323" s="218"/>
      <c r="O323" s="218"/>
      <c r="P323" s="224"/>
      <c r="Q323" s="226"/>
      <c r="R323" s="226"/>
      <c r="S323" s="83"/>
      <c r="T323" s="226"/>
      <c r="U323" s="83"/>
      <c r="V323" s="227"/>
      <c r="W323" s="83"/>
      <c r="X323" s="227"/>
      <c r="Y323" s="225"/>
    </row>
    <row r="324" spans="1:25" ht="12.75" hidden="1">
      <c r="A324" s="166"/>
      <c r="B324" s="243"/>
      <c r="C324" s="166">
        <v>4260</v>
      </c>
      <c r="D324" s="163" t="s">
        <v>154</v>
      </c>
      <c r="E324" s="193">
        <v>8900</v>
      </c>
      <c r="F324" s="193">
        <f>SUM(E324*1.03)</f>
        <v>9167</v>
      </c>
      <c r="G324" s="159">
        <v>0</v>
      </c>
      <c r="H324" s="193">
        <v>6167</v>
      </c>
      <c r="I324" s="159"/>
      <c r="J324" s="265">
        <f>H324+I324</f>
        <v>6167</v>
      </c>
      <c r="K324" s="159"/>
      <c r="L324" s="194">
        <f t="shared" si="38"/>
        <v>6167</v>
      </c>
      <c r="M324" s="218"/>
      <c r="N324" s="218"/>
      <c r="O324" s="218"/>
      <c r="P324" s="224"/>
      <c r="Q324" s="226"/>
      <c r="R324" s="226"/>
      <c r="S324" s="83"/>
      <c r="T324" s="226"/>
      <c r="U324" s="83"/>
      <c r="V324" s="227"/>
      <c r="W324" s="83"/>
      <c r="X324" s="227"/>
      <c r="Y324" s="225"/>
    </row>
    <row r="325" spans="1:25" ht="12.75">
      <c r="A325" s="166"/>
      <c r="B325" s="243"/>
      <c r="C325" s="166">
        <v>4300</v>
      </c>
      <c r="D325" s="163" t="s">
        <v>127</v>
      </c>
      <c r="E325" s="193">
        <v>13190</v>
      </c>
      <c r="F325" s="193">
        <v>8586</v>
      </c>
      <c r="G325" s="159">
        <v>0</v>
      </c>
      <c r="H325" s="193">
        <v>1000</v>
      </c>
      <c r="I325" s="159"/>
      <c r="J325" s="265">
        <f>H325+I325</f>
        <v>1000</v>
      </c>
      <c r="K325" s="159">
        <v>3000</v>
      </c>
      <c r="L325" s="194">
        <f t="shared" si="38"/>
        <v>4000</v>
      </c>
      <c r="M325" s="218"/>
      <c r="N325" s="218"/>
      <c r="O325" s="218"/>
      <c r="P325" s="224"/>
      <c r="Q325" s="226"/>
      <c r="R325" s="226"/>
      <c r="S325" s="83"/>
      <c r="T325" s="226"/>
      <c r="U325" s="83"/>
      <c r="V325" s="227"/>
      <c r="W325" s="83"/>
      <c r="X325" s="227"/>
      <c r="Y325" s="225"/>
    </row>
    <row r="326" spans="1:25" ht="12.75" hidden="1">
      <c r="A326" s="166"/>
      <c r="B326" s="243"/>
      <c r="C326" s="166">
        <v>4430</v>
      </c>
      <c r="D326" s="163" t="s">
        <v>144</v>
      </c>
      <c r="E326" s="193">
        <v>2170</v>
      </c>
      <c r="F326" s="193">
        <v>1933</v>
      </c>
      <c r="G326" s="159">
        <v>0</v>
      </c>
      <c r="H326" s="193">
        <v>0</v>
      </c>
      <c r="I326" s="159"/>
      <c r="J326" s="265">
        <f>H326+I326</f>
        <v>0</v>
      </c>
      <c r="K326" s="159"/>
      <c r="L326" s="159"/>
      <c r="M326" s="218"/>
      <c r="N326" s="218"/>
      <c r="O326" s="218"/>
      <c r="P326" s="224"/>
      <c r="Q326" s="226"/>
      <c r="R326" s="226"/>
      <c r="S326" s="83"/>
      <c r="T326" s="226"/>
      <c r="U326" s="83"/>
      <c r="V326" s="227"/>
      <c r="W326" s="83"/>
      <c r="X326" s="83"/>
      <c r="Y326" s="225"/>
    </row>
    <row r="327" spans="1:25" ht="12.75">
      <c r="A327" s="166"/>
      <c r="B327" s="243"/>
      <c r="C327" s="166"/>
      <c r="D327" s="157" t="s">
        <v>234</v>
      </c>
      <c r="E327" s="192" t="e">
        <f aca="true" t="shared" si="39" ref="E327:L327">SUM(E59+E67+E79+E82+E87+E92+E123+E127+E138+E143+E146+E149+E218+E227+E263+E284+E308+E318)</f>
        <v>#REF!</v>
      </c>
      <c r="F327" s="192" t="e">
        <f t="shared" si="39"/>
        <v>#REF!</v>
      </c>
      <c r="G327" s="192">
        <f t="shared" si="39"/>
        <v>853789</v>
      </c>
      <c r="H327" s="192">
        <f t="shared" si="39"/>
        <v>16658450</v>
      </c>
      <c r="I327" s="192">
        <f t="shared" si="39"/>
        <v>67664</v>
      </c>
      <c r="J327" s="192">
        <f t="shared" si="39"/>
        <v>16726114</v>
      </c>
      <c r="K327" s="192">
        <f t="shared" si="39"/>
        <v>125658</v>
      </c>
      <c r="L327" s="192">
        <f t="shared" si="39"/>
        <v>16851772</v>
      </c>
      <c r="M327" s="218"/>
      <c r="N327" s="218"/>
      <c r="O327" s="218"/>
      <c r="P327" s="34"/>
      <c r="Q327" s="283"/>
      <c r="R327" s="283"/>
      <c r="S327" s="283"/>
      <c r="T327" s="283"/>
      <c r="U327" s="283"/>
      <c r="V327" s="283"/>
      <c r="W327" s="283"/>
      <c r="X327" s="283"/>
      <c r="Y327" s="225"/>
    </row>
    <row r="328" spans="1:25" ht="12.75">
      <c r="A328" s="306"/>
      <c r="B328" s="306"/>
      <c r="C328" s="306"/>
      <c r="D328" s="307"/>
      <c r="E328" s="308"/>
      <c r="F328" s="308"/>
      <c r="G328" s="309"/>
      <c r="H328" s="309"/>
      <c r="I328" s="309"/>
      <c r="J328" s="309"/>
      <c r="K328" s="16"/>
      <c r="L328" s="16"/>
      <c r="M328" s="218"/>
      <c r="N328" s="218"/>
      <c r="O328" s="218"/>
      <c r="P328" s="34"/>
      <c r="Q328" s="283"/>
      <c r="R328" s="283"/>
      <c r="S328" s="83"/>
      <c r="T328" s="83"/>
      <c r="U328" s="83"/>
      <c r="V328" s="83"/>
      <c r="W328" s="83"/>
      <c r="X328" s="83"/>
      <c r="Y328" s="225"/>
    </row>
    <row r="329" spans="1:25" ht="12.75">
      <c r="A329" s="225"/>
      <c r="B329" s="225"/>
      <c r="C329" s="225"/>
      <c r="D329" s="225"/>
      <c r="E329" s="225"/>
      <c r="F329" s="225"/>
      <c r="G329" s="225"/>
      <c r="H329" s="225"/>
      <c r="I329" s="225"/>
      <c r="J329" s="225"/>
      <c r="M329" s="225"/>
      <c r="N329" s="225"/>
      <c r="O329" s="225"/>
      <c r="P329" s="225"/>
      <c r="Q329" s="225"/>
      <c r="R329" s="225"/>
      <c r="S329" s="225"/>
      <c r="T329" s="225"/>
      <c r="U329" s="225"/>
      <c r="V329" s="225"/>
      <c r="W329" s="225"/>
      <c r="X329" s="225"/>
      <c r="Y329" s="225"/>
    </row>
    <row r="330" spans="10:25" ht="15.75">
      <c r="J330" s="86" t="s">
        <v>282</v>
      </c>
      <c r="K330" s="86"/>
      <c r="M330" s="225"/>
      <c r="N330" s="225"/>
      <c r="O330" s="225"/>
      <c r="P330" s="225"/>
      <c r="Q330" s="225"/>
      <c r="R330" s="225"/>
      <c r="S330" s="225"/>
      <c r="T330" s="225"/>
      <c r="U330" s="225"/>
      <c r="V330" s="225"/>
      <c r="W330" s="225"/>
      <c r="X330" s="225"/>
      <c r="Y330" s="225"/>
    </row>
    <row r="331" spans="10:25" ht="15.75">
      <c r="J331" s="86"/>
      <c r="K331" s="86"/>
      <c r="M331" s="225"/>
      <c r="N331" s="225"/>
      <c r="O331" s="225"/>
      <c r="P331" s="225"/>
      <c r="Q331" s="225"/>
      <c r="R331" s="225"/>
      <c r="S331" s="225"/>
      <c r="T331" s="225"/>
      <c r="U331" s="225"/>
      <c r="V331" s="225"/>
      <c r="W331" s="225"/>
      <c r="X331" s="225"/>
      <c r="Y331" s="225"/>
    </row>
    <row r="332" spans="10:25" ht="15.75">
      <c r="J332" s="86" t="s">
        <v>283</v>
      </c>
      <c r="K332" s="86"/>
      <c r="M332" s="225"/>
      <c r="N332" s="225"/>
      <c r="O332" s="225"/>
      <c r="P332" s="225"/>
      <c r="Q332" s="225"/>
      <c r="R332" s="225"/>
      <c r="S332" s="225"/>
      <c r="T332" s="225"/>
      <c r="U332" s="225"/>
      <c r="V332" s="225"/>
      <c r="W332" s="225"/>
      <c r="X332" s="225"/>
      <c r="Y332" s="225"/>
    </row>
    <row r="333" spans="13:25" ht="12.75">
      <c r="M333" s="225"/>
      <c r="N333" s="225"/>
      <c r="O333" s="225"/>
      <c r="P333" s="225"/>
      <c r="Q333" s="225"/>
      <c r="R333" s="225"/>
      <c r="S333" s="225"/>
      <c r="T333" s="225"/>
      <c r="U333" s="225"/>
      <c r="V333" s="225"/>
      <c r="W333" s="225"/>
      <c r="X333" s="225"/>
      <c r="Y333" s="225"/>
    </row>
    <row r="334" spans="13:25" ht="12.75">
      <c r="M334" s="225"/>
      <c r="N334" s="225"/>
      <c r="O334" s="225"/>
      <c r="P334" s="225"/>
      <c r="Q334" s="225"/>
      <c r="R334" s="225"/>
      <c r="S334" s="225"/>
      <c r="T334" s="225"/>
      <c r="U334" s="225"/>
      <c r="V334" s="225"/>
      <c r="W334" s="225"/>
      <c r="X334" s="225"/>
      <c r="Y334" s="225"/>
    </row>
    <row r="335" spans="13:25" ht="12.75">
      <c r="M335" s="225"/>
      <c r="N335" s="225"/>
      <c r="O335" s="225"/>
      <c r="P335" s="225"/>
      <c r="Q335" s="225"/>
      <c r="R335" s="225"/>
      <c r="S335" s="225"/>
      <c r="T335" s="225"/>
      <c r="U335" s="225"/>
      <c r="V335" s="225"/>
      <c r="W335" s="225"/>
      <c r="X335" s="225"/>
      <c r="Y335" s="225"/>
    </row>
    <row r="336" spans="13:25" ht="12.75">
      <c r="M336" s="225"/>
      <c r="N336" s="225"/>
      <c r="O336" s="225"/>
      <c r="P336" s="225"/>
      <c r="Q336" s="225"/>
      <c r="R336" s="225"/>
      <c r="S336" s="225"/>
      <c r="T336" s="225"/>
      <c r="U336" s="225"/>
      <c r="V336" s="225"/>
      <c r="W336" s="225"/>
      <c r="X336" s="225"/>
      <c r="Y336" s="225"/>
    </row>
  </sheetData>
  <mergeCells count="8">
    <mergeCell ref="D1:K1"/>
    <mergeCell ref="D51:L51"/>
    <mergeCell ref="D52:L52"/>
    <mergeCell ref="D53:L53"/>
    <mergeCell ref="D3:L3"/>
    <mergeCell ref="D4:L4"/>
    <mergeCell ref="D2:L2"/>
    <mergeCell ref="D50:K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1">
      <selection activeCell="A35" sqref="A35"/>
    </sheetView>
  </sheetViews>
  <sheetFormatPr defaultColWidth="9.00390625" defaultRowHeight="12.75"/>
  <cols>
    <col min="1" max="1" width="5.75390625" style="0" customWidth="1"/>
    <col min="2" max="2" width="6.625" style="0" customWidth="1"/>
    <col min="3" max="3" width="6.75390625" style="0" customWidth="1"/>
    <col min="4" max="4" width="37.00390625" style="0" customWidth="1"/>
    <col min="5" max="11" width="0" style="0" hidden="1" customWidth="1"/>
    <col min="13" max="13" width="0" style="0" hidden="1" customWidth="1"/>
    <col min="14" max="14" width="8.875" style="0" customWidth="1"/>
    <col min="15" max="15" width="0" style="0" hidden="1" customWidth="1"/>
  </cols>
  <sheetData>
    <row r="1" spans="4:16" ht="15.75">
      <c r="D1" s="654" t="s">
        <v>391</v>
      </c>
      <c r="E1" s="654"/>
      <c r="F1" s="654"/>
      <c r="G1" s="654"/>
      <c r="H1" s="654"/>
      <c r="I1" s="654"/>
      <c r="J1" s="654"/>
      <c r="K1" s="654"/>
      <c r="L1" s="654"/>
      <c r="M1" s="654"/>
      <c r="N1" s="654"/>
      <c r="O1" s="654"/>
      <c r="P1" s="654"/>
    </row>
    <row r="2" spans="4:16" ht="17.25" customHeight="1">
      <c r="D2" s="86" t="s">
        <v>388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4:16" ht="17.25" customHeight="1">
      <c r="D3" s="86" t="s">
        <v>389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4:16" ht="17.25" customHeight="1">
      <c r="D4" s="86" t="s">
        <v>390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4:16" ht="16.5" customHeight="1"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</row>
    <row r="6" spans="4:16" ht="15.75"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</row>
    <row r="7" spans="4:16" ht="15.75">
      <c r="D7" s="86" t="s">
        <v>392</v>
      </c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</row>
    <row r="10" spans="1:16" ht="33.75" customHeight="1">
      <c r="A10" s="377" t="s">
        <v>1</v>
      </c>
      <c r="B10" s="378" t="s">
        <v>2</v>
      </c>
      <c r="C10" s="379" t="s">
        <v>378</v>
      </c>
      <c r="D10" s="377" t="s">
        <v>4</v>
      </c>
      <c r="E10" s="380" t="s">
        <v>5</v>
      </c>
      <c r="F10" s="380" t="s">
        <v>318</v>
      </c>
      <c r="G10" s="381" t="s">
        <v>317</v>
      </c>
      <c r="H10" s="382" t="s">
        <v>269</v>
      </c>
      <c r="I10" s="382" t="s">
        <v>298</v>
      </c>
      <c r="J10" s="382" t="s">
        <v>274</v>
      </c>
      <c r="K10" s="382" t="s">
        <v>328</v>
      </c>
      <c r="L10" s="383" t="s">
        <v>249</v>
      </c>
      <c r="M10" s="384" t="s">
        <v>350</v>
      </c>
      <c r="N10" s="383" t="s">
        <v>294</v>
      </c>
      <c r="O10" s="383" t="s">
        <v>380</v>
      </c>
      <c r="P10" s="383" t="s">
        <v>274</v>
      </c>
    </row>
    <row r="11" spans="1:16" ht="12.75">
      <c r="A11" s="385">
        <v>710</v>
      </c>
      <c r="B11" s="385"/>
      <c r="C11" s="385"/>
      <c r="D11" s="386" t="s">
        <v>145</v>
      </c>
      <c r="E11" s="387" t="e">
        <f>SUM(#REF!+E12+E14)</f>
        <v>#REF!</v>
      </c>
      <c r="F11" s="387">
        <f>SUM(F12+F14)</f>
        <v>31450</v>
      </c>
      <c r="G11" s="388"/>
      <c r="H11" s="387">
        <f aca="true" t="shared" si="0" ref="H11:P11">SUM(H12+H14)</f>
        <v>31450</v>
      </c>
      <c r="I11" s="387">
        <f t="shared" si="0"/>
        <v>0</v>
      </c>
      <c r="J11" s="387">
        <f t="shared" si="0"/>
        <v>31450</v>
      </c>
      <c r="K11" s="387">
        <f t="shared" si="0"/>
        <v>0</v>
      </c>
      <c r="L11" s="363">
        <f t="shared" si="0"/>
        <v>31450</v>
      </c>
      <c r="M11" s="363">
        <f t="shared" si="0"/>
        <v>0</v>
      </c>
      <c r="N11" s="363">
        <v>0</v>
      </c>
      <c r="O11" s="363"/>
      <c r="P11" s="363">
        <f t="shared" si="0"/>
        <v>31450</v>
      </c>
    </row>
    <row r="12" spans="1:16" ht="12.75">
      <c r="A12" s="389"/>
      <c r="B12" s="389">
        <v>71014</v>
      </c>
      <c r="C12" s="389"/>
      <c r="D12" s="390" t="s">
        <v>146</v>
      </c>
      <c r="E12" s="391">
        <f>SUM(E13)</f>
        <v>15300</v>
      </c>
      <c r="F12" s="391">
        <f>SUM(F13)</f>
        <v>15750</v>
      </c>
      <c r="G12" s="388"/>
      <c r="H12" s="391">
        <f aca="true" t="shared" si="1" ref="H12:M12">SUM(H13)</f>
        <v>15750</v>
      </c>
      <c r="I12" s="391">
        <f t="shared" si="1"/>
        <v>0</v>
      </c>
      <c r="J12" s="391">
        <f t="shared" si="1"/>
        <v>15750</v>
      </c>
      <c r="K12" s="391">
        <f t="shared" si="1"/>
        <v>0</v>
      </c>
      <c r="L12" s="367">
        <f t="shared" si="1"/>
        <v>15750</v>
      </c>
      <c r="M12" s="367">
        <f t="shared" si="1"/>
        <v>0</v>
      </c>
      <c r="N12" s="367">
        <v>5000</v>
      </c>
      <c r="O12" s="367"/>
      <c r="P12" s="367">
        <f>P13</f>
        <v>20750</v>
      </c>
    </row>
    <row r="13" spans="1:16" ht="12.75">
      <c r="A13" s="389"/>
      <c r="B13" s="389"/>
      <c r="C13" s="389">
        <v>4300</v>
      </c>
      <c r="D13" s="390" t="s">
        <v>127</v>
      </c>
      <c r="E13" s="391">
        <v>15300</v>
      </c>
      <c r="F13" s="391">
        <v>15750</v>
      </c>
      <c r="G13" s="388"/>
      <c r="H13" s="391">
        <v>15750</v>
      </c>
      <c r="I13" s="388"/>
      <c r="J13" s="392">
        <f>H13+I13</f>
        <v>15750</v>
      </c>
      <c r="K13" s="388"/>
      <c r="L13" s="346">
        <f>J13+K13</f>
        <v>15750</v>
      </c>
      <c r="M13" s="346"/>
      <c r="N13" s="346">
        <v>5000</v>
      </c>
      <c r="O13" s="346"/>
      <c r="P13" s="346">
        <f>L13+N13</f>
        <v>20750</v>
      </c>
    </row>
    <row r="14" spans="1:16" ht="12.75">
      <c r="A14" s="389"/>
      <c r="B14" s="389">
        <v>71095</v>
      </c>
      <c r="C14" s="389"/>
      <c r="D14" s="390" t="s">
        <v>16</v>
      </c>
      <c r="E14" s="391">
        <f>SUM(E15:E15)</f>
        <v>15300</v>
      </c>
      <c r="F14" s="391">
        <f>SUM(F15:F15)</f>
        <v>15700</v>
      </c>
      <c r="G14" s="388"/>
      <c r="H14" s="391">
        <f aca="true" t="shared" si="2" ref="H14:P14">SUM(H15:H15)</f>
        <v>15700</v>
      </c>
      <c r="I14" s="391">
        <f t="shared" si="2"/>
        <v>0</v>
      </c>
      <c r="J14" s="391">
        <f t="shared" si="2"/>
        <v>15700</v>
      </c>
      <c r="K14" s="391">
        <f t="shared" si="2"/>
        <v>0</v>
      </c>
      <c r="L14" s="367">
        <f t="shared" si="2"/>
        <v>15700</v>
      </c>
      <c r="M14" s="367">
        <f t="shared" si="2"/>
        <v>0</v>
      </c>
      <c r="N14" s="367">
        <v>-5000</v>
      </c>
      <c r="O14" s="367"/>
      <c r="P14" s="367">
        <f t="shared" si="2"/>
        <v>10700</v>
      </c>
    </row>
    <row r="15" spans="1:16" ht="12.75" customHeight="1">
      <c r="A15" s="389"/>
      <c r="B15" s="389"/>
      <c r="C15" s="389">
        <v>4300</v>
      </c>
      <c r="D15" s="390" t="s">
        <v>127</v>
      </c>
      <c r="E15" s="391">
        <v>15300</v>
      </c>
      <c r="F15" s="391">
        <v>15700</v>
      </c>
      <c r="G15" s="388"/>
      <c r="H15" s="391">
        <v>15700</v>
      </c>
      <c r="I15" s="388"/>
      <c r="J15" s="392">
        <f>H15+I15</f>
        <v>15700</v>
      </c>
      <c r="K15" s="388"/>
      <c r="L15" s="346">
        <f>J15+K15</f>
        <v>15700</v>
      </c>
      <c r="M15" s="346"/>
      <c r="N15" s="346">
        <v>-5000</v>
      </c>
      <c r="O15" s="346"/>
      <c r="P15" s="346">
        <f>L15+N15</f>
        <v>10700</v>
      </c>
    </row>
    <row r="16" spans="1:16" ht="12.75" customHeight="1">
      <c r="A16" s="385">
        <v>757</v>
      </c>
      <c r="B16" s="385"/>
      <c r="C16" s="385"/>
      <c r="D16" s="386" t="s">
        <v>167</v>
      </c>
      <c r="E16" s="387">
        <f>SUM(E17)</f>
        <v>75000</v>
      </c>
      <c r="F16" s="387">
        <f>SUM(F17)</f>
        <v>160000</v>
      </c>
      <c r="G16" s="388"/>
      <c r="H16" s="387">
        <f>SUM(H17)</f>
        <v>160000</v>
      </c>
      <c r="I16" s="387">
        <f>SUM(I17)</f>
        <v>0</v>
      </c>
      <c r="J16" s="387">
        <f>SUM(J17)</f>
        <v>160000</v>
      </c>
      <c r="K16" s="387">
        <f>SUM(K17)</f>
        <v>0</v>
      </c>
      <c r="L16" s="363">
        <f>SUM(L17)</f>
        <v>160000</v>
      </c>
      <c r="M16" s="346"/>
      <c r="N16" s="372">
        <v>0</v>
      </c>
      <c r="O16" s="372"/>
      <c r="P16" s="372">
        <v>160000</v>
      </c>
    </row>
    <row r="17" spans="1:16" ht="25.5" customHeight="1">
      <c r="A17" s="389"/>
      <c r="B17" s="389">
        <v>75702</v>
      </c>
      <c r="C17" s="389"/>
      <c r="D17" s="390" t="s">
        <v>168</v>
      </c>
      <c r="E17" s="393">
        <f>SUM(E19)</f>
        <v>75000</v>
      </c>
      <c r="F17" s="393">
        <f>SUM(F19)</f>
        <v>160000</v>
      </c>
      <c r="G17" s="388"/>
      <c r="H17" s="393">
        <f aca="true" t="shared" si="3" ref="H17:M17">SUM(H19)</f>
        <v>160000</v>
      </c>
      <c r="I17" s="393">
        <f t="shared" si="3"/>
        <v>0</v>
      </c>
      <c r="J17" s="393">
        <f t="shared" si="3"/>
        <v>160000</v>
      </c>
      <c r="K17" s="393">
        <f t="shared" si="3"/>
        <v>0</v>
      </c>
      <c r="L17" s="367">
        <f t="shared" si="3"/>
        <v>160000</v>
      </c>
      <c r="M17" s="367">
        <f t="shared" si="3"/>
        <v>0</v>
      </c>
      <c r="N17" s="367">
        <v>0</v>
      </c>
      <c r="O17" s="367"/>
      <c r="P17" s="367">
        <v>160000</v>
      </c>
    </row>
    <row r="18" spans="1:16" ht="26.25" customHeight="1">
      <c r="A18" s="389"/>
      <c r="B18" s="389"/>
      <c r="C18" s="389" t="s">
        <v>386</v>
      </c>
      <c r="D18" s="390" t="s">
        <v>394</v>
      </c>
      <c r="E18" s="393"/>
      <c r="F18" s="393"/>
      <c r="G18" s="388"/>
      <c r="H18" s="393"/>
      <c r="I18" s="393"/>
      <c r="J18" s="393"/>
      <c r="K18" s="393"/>
      <c r="L18" s="367"/>
      <c r="M18" s="367"/>
      <c r="N18" s="367">
        <v>42400</v>
      </c>
      <c r="O18" s="367">
        <v>42400</v>
      </c>
      <c r="P18" s="367">
        <v>42400</v>
      </c>
    </row>
    <row r="19" spans="1:16" ht="39" customHeight="1">
      <c r="A19" s="389"/>
      <c r="B19" s="389"/>
      <c r="C19" s="389" t="s">
        <v>169</v>
      </c>
      <c r="D19" s="394" t="s">
        <v>170</v>
      </c>
      <c r="E19" s="393">
        <v>75000</v>
      </c>
      <c r="F19" s="393">
        <v>160000</v>
      </c>
      <c r="G19" s="388"/>
      <c r="H19" s="393">
        <v>160000</v>
      </c>
      <c r="I19" s="388"/>
      <c r="J19" s="392">
        <f>H19+I19</f>
        <v>160000</v>
      </c>
      <c r="K19" s="388"/>
      <c r="L19" s="346">
        <f>J19+K19</f>
        <v>160000</v>
      </c>
      <c r="M19" s="346"/>
      <c r="N19" s="346">
        <v>-42400</v>
      </c>
      <c r="O19" s="346">
        <f>L19+N19</f>
        <v>117600</v>
      </c>
      <c r="P19" s="346">
        <v>117600</v>
      </c>
    </row>
    <row r="20" spans="1:16" ht="12.75">
      <c r="A20" s="385" t="s">
        <v>193</v>
      </c>
      <c r="B20" s="385"/>
      <c r="C20" s="385"/>
      <c r="D20" s="395" t="s">
        <v>194</v>
      </c>
      <c r="E20" s="387">
        <f>SUM(E21+E27)</f>
        <v>94102</v>
      </c>
      <c r="F20" s="387">
        <f>SUM(F21+F27)</f>
        <v>83200</v>
      </c>
      <c r="G20" s="388">
        <v>0</v>
      </c>
      <c r="H20" s="387">
        <f aca="true" t="shared" si="4" ref="H20:M20">SUM(H21+H27)</f>
        <v>83200</v>
      </c>
      <c r="I20" s="387">
        <f t="shared" si="4"/>
        <v>0</v>
      </c>
      <c r="J20" s="387">
        <f t="shared" si="4"/>
        <v>83200</v>
      </c>
      <c r="K20" s="387">
        <f t="shared" si="4"/>
        <v>0</v>
      </c>
      <c r="L20" s="363">
        <v>134200</v>
      </c>
      <c r="M20" s="363">
        <f t="shared" si="4"/>
        <v>0</v>
      </c>
      <c r="N20" s="363">
        <v>0</v>
      </c>
      <c r="O20" s="363"/>
      <c r="P20" s="363">
        <v>134200</v>
      </c>
    </row>
    <row r="21" spans="1:16" ht="12.75">
      <c r="A21" s="396"/>
      <c r="B21" s="396">
        <v>85154</v>
      </c>
      <c r="C21" s="397"/>
      <c r="D21" s="396" t="s">
        <v>195</v>
      </c>
      <c r="E21" s="398">
        <f>SUM(E23:E26)</f>
        <v>94102</v>
      </c>
      <c r="F21" s="398">
        <f>SUM(F23:F26)</f>
        <v>83200</v>
      </c>
      <c r="G21" s="388">
        <v>0</v>
      </c>
      <c r="H21" s="398">
        <f>SUM(H23:H26)</f>
        <v>83200</v>
      </c>
      <c r="I21" s="398">
        <f>SUM(I23:I26)</f>
        <v>0</v>
      </c>
      <c r="J21" s="398">
        <f>SUM(J23:J26)</f>
        <v>83200</v>
      </c>
      <c r="K21" s="398">
        <f>SUM(K23:K26)</f>
        <v>0</v>
      </c>
      <c r="L21" s="346">
        <v>84200</v>
      </c>
      <c r="M21" s="346"/>
      <c r="N21" s="346">
        <v>0</v>
      </c>
      <c r="O21" s="346"/>
      <c r="P21" s="346">
        <f>L21+M21</f>
        <v>84200</v>
      </c>
    </row>
    <row r="22" spans="1:16" ht="12.75">
      <c r="A22" s="396"/>
      <c r="B22" s="396"/>
      <c r="C22" s="389" t="s">
        <v>173</v>
      </c>
      <c r="D22" s="390" t="s">
        <v>174</v>
      </c>
      <c r="E22" s="398"/>
      <c r="F22" s="398"/>
      <c r="G22" s="388"/>
      <c r="H22" s="398"/>
      <c r="I22" s="398"/>
      <c r="J22" s="398"/>
      <c r="K22" s="398"/>
      <c r="L22" s="346">
        <v>2400</v>
      </c>
      <c r="M22" s="346">
        <v>2400</v>
      </c>
      <c r="N22" s="346">
        <v>3000</v>
      </c>
      <c r="O22" s="346"/>
      <c r="P22" s="346">
        <v>5400</v>
      </c>
    </row>
    <row r="23" spans="1:16" ht="51" hidden="1">
      <c r="A23" s="389"/>
      <c r="B23" s="389"/>
      <c r="C23" s="389" t="s">
        <v>138</v>
      </c>
      <c r="D23" s="390" t="s">
        <v>139</v>
      </c>
      <c r="E23" s="399">
        <v>0</v>
      </c>
      <c r="F23" s="399">
        <v>2000</v>
      </c>
      <c r="G23" s="388">
        <v>0</v>
      </c>
      <c r="H23" s="399">
        <v>2000</v>
      </c>
      <c r="I23" s="388"/>
      <c r="J23" s="392">
        <f>H23+I23</f>
        <v>2000</v>
      </c>
      <c r="K23" s="388"/>
      <c r="L23" s="346">
        <f>J23+K23</f>
        <v>2000</v>
      </c>
      <c r="M23" s="346"/>
      <c r="N23" s="346"/>
      <c r="O23" s="346"/>
      <c r="P23" s="346">
        <f>L23+M23</f>
        <v>2000</v>
      </c>
    </row>
    <row r="24" spans="1:16" ht="12.75" hidden="1">
      <c r="A24" s="389"/>
      <c r="B24" s="389"/>
      <c r="C24" s="389" t="s">
        <v>191</v>
      </c>
      <c r="D24" s="390" t="s">
        <v>132</v>
      </c>
      <c r="E24" s="398">
        <v>32922</v>
      </c>
      <c r="F24" s="398">
        <v>30000</v>
      </c>
      <c r="G24" s="388">
        <v>0</v>
      </c>
      <c r="H24" s="398">
        <v>30000</v>
      </c>
      <c r="I24" s="388"/>
      <c r="J24" s="392">
        <f>H24+I24</f>
        <v>30000</v>
      </c>
      <c r="K24" s="388"/>
      <c r="L24" s="346">
        <f>J24+K24</f>
        <v>30000</v>
      </c>
      <c r="M24" s="346"/>
      <c r="N24" s="346"/>
      <c r="O24" s="346"/>
      <c r="P24" s="346">
        <f>L24+M24</f>
        <v>30000</v>
      </c>
    </row>
    <row r="25" spans="1:16" ht="12.75">
      <c r="A25" s="389"/>
      <c r="B25" s="389"/>
      <c r="C25" s="389" t="s">
        <v>140</v>
      </c>
      <c r="D25" s="390" t="s">
        <v>127</v>
      </c>
      <c r="E25" s="398">
        <v>61180</v>
      </c>
      <c r="F25" s="398">
        <v>51200</v>
      </c>
      <c r="G25" s="388">
        <v>0</v>
      </c>
      <c r="H25" s="398">
        <v>51200</v>
      </c>
      <c r="I25" s="388"/>
      <c r="J25" s="392">
        <f>H25+I25</f>
        <v>51200</v>
      </c>
      <c r="K25" s="388"/>
      <c r="L25" s="346">
        <v>48800</v>
      </c>
      <c r="M25" s="346">
        <v>-2400</v>
      </c>
      <c r="N25" s="346">
        <v>-3000</v>
      </c>
      <c r="O25" s="346"/>
      <c r="P25" s="346">
        <v>45800</v>
      </c>
    </row>
    <row r="28" ht="32.25" customHeight="1">
      <c r="L28" s="374" t="s">
        <v>395</v>
      </c>
    </row>
    <row r="29" spans="4:16" ht="48" customHeight="1">
      <c r="D29" s="374"/>
      <c r="E29" s="374"/>
      <c r="F29" s="374"/>
      <c r="G29" s="374"/>
      <c r="H29" s="374"/>
      <c r="I29" s="374"/>
      <c r="J29" s="374"/>
      <c r="K29" s="374"/>
      <c r="L29" s="374" t="s">
        <v>393</v>
      </c>
      <c r="M29" s="374"/>
      <c r="N29" s="374"/>
      <c r="O29" s="374"/>
      <c r="P29" s="374"/>
    </row>
  </sheetData>
  <mergeCells count="1">
    <mergeCell ref="D1:P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65"/>
  <sheetViews>
    <sheetView workbookViewId="0" topLeftCell="A4">
      <selection activeCell="N457" sqref="N457"/>
    </sheetView>
  </sheetViews>
  <sheetFormatPr defaultColWidth="9.00390625" defaultRowHeight="12.75"/>
  <cols>
    <col min="1" max="1" width="5.00390625" style="0" customWidth="1"/>
    <col min="2" max="2" width="6.125" style="0" customWidth="1"/>
    <col min="3" max="3" width="5.00390625" style="0" customWidth="1"/>
    <col min="4" max="4" width="34.875" style="0" customWidth="1"/>
    <col min="5" max="11" width="0" style="0" hidden="1" customWidth="1"/>
    <col min="12" max="12" width="0.12890625" style="0" customWidth="1"/>
    <col min="13" max="13" width="11.75390625" style="0" customWidth="1"/>
    <col min="14" max="14" width="11.875" style="0" customWidth="1"/>
  </cols>
  <sheetData>
    <row r="1" spans="4:14" ht="15.75">
      <c r="D1" s="647" t="s">
        <v>252</v>
      </c>
      <c r="E1" s="648"/>
      <c r="F1" s="648"/>
      <c r="G1" s="645"/>
      <c r="H1" s="645"/>
      <c r="I1" s="645"/>
      <c r="J1" s="645"/>
      <c r="K1" s="645"/>
      <c r="L1" s="645"/>
      <c r="M1" s="645"/>
      <c r="N1" s="645"/>
    </row>
    <row r="2" spans="4:14" ht="15.75">
      <c r="D2" s="647" t="s">
        <v>355</v>
      </c>
      <c r="E2" s="648"/>
      <c r="F2" s="648"/>
      <c r="G2" s="645"/>
      <c r="H2" s="645"/>
      <c r="I2" s="645"/>
      <c r="J2" s="645"/>
      <c r="K2" s="645"/>
      <c r="L2" s="645"/>
      <c r="M2" s="645"/>
      <c r="N2" s="645"/>
    </row>
    <row r="3" spans="4:14" ht="15.75">
      <c r="D3" s="647" t="s">
        <v>250</v>
      </c>
      <c r="E3" s="648"/>
      <c r="F3" s="648"/>
      <c r="G3" s="645"/>
      <c r="H3" s="645"/>
      <c r="I3" s="645"/>
      <c r="J3" s="645"/>
      <c r="K3" s="645"/>
      <c r="L3" s="645"/>
      <c r="M3" s="645"/>
      <c r="N3" s="645"/>
    </row>
    <row r="4" spans="4:14" ht="15.75">
      <c r="D4" s="647" t="s">
        <v>356</v>
      </c>
      <c r="E4" s="648"/>
      <c r="F4" s="648"/>
      <c r="G4" s="645"/>
      <c r="H4" s="645"/>
      <c r="I4" s="645"/>
      <c r="J4" s="645"/>
      <c r="K4" s="645"/>
      <c r="L4" s="645"/>
      <c r="M4" s="645"/>
      <c r="N4" s="645"/>
    </row>
    <row r="5" spans="5:6" ht="12.75">
      <c r="E5" s="1"/>
      <c r="F5" s="1"/>
    </row>
    <row r="6" spans="5:6" ht="12.75">
      <c r="E6" s="1"/>
      <c r="F6" s="1"/>
    </row>
    <row r="7" spans="1:6" ht="15.75">
      <c r="A7" s="7"/>
      <c r="B7" s="7"/>
      <c r="C7" s="8"/>
      <c r="D7" s="9" t="s">
        <v>369</v>
      </c>
      <c r="E7" s="7"/>
      <c r="F7" s="7"/>
    </row>
    <row r="8" spans="1:6" ht="15.75">
      <c r="A8" s="6"/>
      <c r="B8" s="7"/>
      <c r="C8" s="8"/>
      <c r="D8" s="7"/>
      <c r="E8" s="7"/>
      <c r="F8" s="7"/>
    </row>
    <row r="9" spans="1:14" ht="48">
      <c r="A9" s="147" t="s">
        <v>1</v>
      </c>
      <c r="B9" s="148" t="s">
        <v>2</v>
      </c>
      <c r="C9" s="149" t="s">
        <v>354</v>
      </c>
      <c r="D9" s="147" t="s">
        <v>4</v>
      </c>
      <c r="E9" s="150" t="s">
        <v>5</v>
      </c>
      <c r="F9" s="150" t="s">
        <v>318</v>
      </c>
      <c r="G9" s="151" t="s">
        <v>317</v>
      </c>
      <c r="H9" s="152" t="s">
        <v>269</v>
      </c>
      <c r="I9" s="153" t="s">
        <v>298</v>
      </c>
      <c r="J9" s="153" t="s">
        <v>274</v>
      </c>
      <c r="K9" s="256" t="s">
        <v>328</v>
      </c>
      <c r="L9" s="340" t="s">
        <v>249</v>
      </c>
      <c r="M9" s="340" t="s">
        <v>291</v>
      </c>
      <c r="N9" s="340" t="s">
        <v>274</v>
      </c>
    </row>
    <row r="10" spans="1:14" ht="12.75" hidden="1">
      <c r="A10" s="154" t="s">
        <v>6</v>
      </c>
      <c r="B10" s="155"/>
      <c r="C10" s="156"/>
      <c r="D10" s="157" t="s">
        <v>7</v>
      </c>
      <c r="E10" s="158">
        <f>SUM(E11)</f>
        <v>856000</v>
      </c>
      <c r="F10" s="158">
        <f>SUM(F11)</f>
        <v>506676</v>
      </c>
      <c r="G10" s="159">
        <v>0</v>
      </c>
      <c r="H10" s="158">
        <f aca="true" t="shared" si="0" ref="H10:N10">SUM(H11)</f>
        <v>506676</v>
      </c>
      <c r="I10" s="158">
        <f t="shared" si="0"/>
        <v>0</v>
      </c>
      <c r="J10" s="158">
        <f t="shared" si="0"/>
        <v>506676</v>
      </c>
      <c r="K10" s="319">
        <f t="shared" si="0"/>
        <v>0</v>
      </c>
      <c r="L10" s="184">
        <f t="shared" si="0"/>
        <v>506676</v>
      </c>
      <c r="M10" s="184">
        <f t="shared" si="0"/>
        <v>0</v>
      </c>
      <c r="N10" s="184">
        <f t="shared" si="0"/>
        <v>506676</v>
      </c>
    </row>
    <row r="11" spans="1:14" ht="12.75" hidden="1">
      <c r="A11" s="160"/>
      <c r="B11" s="161" t="s">
        <v>8</v>
      </c>
      <c r="C11" s="162"/>
      <c r="D11" s="163" t="s">
        <v>9</v>
      </c>
      <c r="E11" s="164">
        <f>SUM(E12:E12)</f>
        <v>856000</v>
      </c>
      <c r="F11" s="164">
        <f>SUM(F12:F12)</f>
        <v>506676</v>
      </c>
      <c r="G11" s="159">
        <v>0</v>
      </c>
      <c r="H11" s="164">
        <f>SUM(H12:H12)</f>
        <v>506676</v>
      </c>
      <c r="I11" s="164">
        <f aca="true" t="shared" si="1" ref="I11:N11">SUM(I12:I13)</f>
        <v>0</v>
      </c>
      <c r="J11" s="164">
        <f t="shared" si="1"/>
        <v>506676</v>
      </c>
      <c r="K11" s="320">
        <f t="shared" si="1"/>
        <v>0</v>
      </c>
      <c r="L11" s="181">
        <f t="shared" si="1"/>
        <v>506676</v>
      </c>
      <c r="M11" s="181">
        <f t="shared" si="1"/>
        <v>0</v>
      </c>
      <c r="N11" s="181">
        <f t="shared" si="1"/>
        <v>506676</v>
      </c>
    </row>
    <row r="12" spans="1:14" ht="87.75" customHeight="1" hidden="1">
      <c r="A12" s="160"/>
      <c r="B12" s="165"/>
      <c r="C12" s="166" t="s">
        <v>11</v>
      </c>
      <c r="D12" s="167" t="s">
        <v>12</v>
      </c>
      <c r="E12" s="164">
        <v>856000</v>
      </c>
      <c r="F12" s="164">
        <v>506676</v>
      </c>
      <c r="G12" s="168">
        <v>0</v>
      </c>
      <c r="H12" s="164">
        <v>506676</v>
      </c>
      <c r="I12" s="169">
        <v>-506676</v>
      </c>
      <c r="J12" s="170">
        <f>SUM(H12+I12)</f>
        <v>0</v>
      </c>
      <c r="L12" s="328">
        <f>J12+K12</f>
        <v>0</v>
      </c>
      <c r="M12" s="328"/>
      <c r="N12" s="328"/>
    </row>
    <row r="13" spans="1:14" ht="72.75" customHeight="1" hidden="1">
      <c r="A13" s="160"/>
      <c r="B13" s="165"/>
      <c r="C13" s="166" t="s">
        <v>297</v>
      </c>
      <c r="D13" s="167" t="s">
        <v>299</v>
      </c>
      <c r="E13" s="164"/>
      <c r="F13" s="164"/>
      <c r="G13" s="168"/>
      <c r="H13" s="164">
        <v>0</v>
      </c>
      <c r="I13" s="169">
        <v>506676</v>
      </c>
      <c r="J13" s="169">
        <f>SUM(H13+I13)</f>
        <v>506676</v>
      </c>
      <c r="L13" s="328">
        <f>J13+K13</f>
        <v>506676</v>
      </c>
      <c r="M13" s="328"/>
      <c r="N13" s="328">
        <f>L13+M13</f>
        <v>506676</v>
      </c>
    </row>
    <row r="14" spans="1:14" ht="12.75" hidden="1">
      <c r="A14" s="171" t="s">
        <v>13</v>
      </c>
      <c r="B14" s="171"/>
      <c r="C14" s="172"/>
      <c r="D14" s="173" t="s">
        <v>14</v>
      </c>
      <c r="E14" s="158">
        <v>600</v>
      </c>
      <c r="F14" s="158">
        <f>SUM(F15)</f>
        <v>600</v>
      </c>
      <c r="G14" s="159">
        <v>0</v>
      </c>
      <c r="H14" s="158">
        <f aca="true" t="shared" si="2" ref="H14:N15">SUM(H15)</f>
        <v>600</v>
      </c>
      <c r="I14" s="158">
        <f t="shared" si="2"/>
        <v>0</v>
      </c>
      <c r="J14" s="158">
        <f t="shared" si="2"/>
        <v>600</v>
      </c>
      <c r="K14" s="319">
        <f t="shared" si="2"/>
        <v>0</v>
      </c>
      <c r="L14" s="184">
        <f t="shared" si="2"/>
        <v>600</v>
      </c>
      <c r="M14" s="184">
        <f t="shared" si="2"/>
        <v>0</v>
      </c>
      <c r="N14" s="184">
        <f t="shared" si="2"/>
        <v>600</v>
      </c>
    </row>
    <row r="15" spans="1:14" ht="12.75" hidden="1">
      <c r="A15" s="160"/>
      <c r="B15" s="165" t="s">
        <v>15</v>
      </c>
      <c r="C15" s="166"/>
      <c r="D15" s="167" t="s">
        <v>16</v>
      </c>
      <c r="E15" s="164">
        <v>600</v>
      </c>
      <c r="F15" s="164">
        <f>SUM(F16)</f>
        <v>600</v>
      </c>
      <c r="G15" s="159">
        <v>0</v>
      </c>
      <c r="H15" s="164">
        <f t="shared" si="2"/>
        <v>600</v>
      </c>
      <c r="I15" s="164">
        <f t="shared" si="2"/>
        <v>0</v>
      </c>
      <c r="J15" s="164">
        <f t="shared" si="2"/>
        <v>600</v>
      </c>
      <c r="K15" s="320">
        <f t="shared" si="2"/>
        <v>0</v>
      </c>
      <c r="L15" s="181">
        <f t="shared" si="2"/>
        <v>600</v>
      </c>
      <c r="M15" s="181">
        <f t="shared" si="2"/>
        <v>0</v>
      </c>
      <c r="N15" s="181">
        <f t="shared" si="2"/>
        <v>600</v>
      </c>
    </row>
    <row r="16" spans="1:14" ht="63" customHeight="1" hidden="1">
      <c r="A16" s="160"/>
      <c r="B16" s="160"/>
      <c r="C16" s="166" t="s">
        <v>17</v>
      </c>
      <c r="D16" s="167" t="s">
        <v>18</v>
      </c>
      <c r="E16" s="164">
        <v>600</v>
      </c>
      <c r="F16" s="164">
        <v>600</v>
      </c>
      <c r="G16" s="168">
        <v>0</v>
      </c>
      <c r="H16" s="164">
        <v>600</v>
      </c>
      <c r="I16" s="164">
        <v>0</v>
      </c>
      <c r="J16" s="164">
        <f>H16+I16</f>
        <v>600</v>
      </c>
      <c r="L16" s="328">
        <f>J16+K16</f>
        <v>600</v>
      </c>
      <c r="M16" s="328"/>
      <c r="N16" s="328">
        <f>L16+M16</f>
        <v>600</v>
      </c>
    </row>
    <row r="17" spans="1:14" ht="12.75">
      <c r="A17" s="155">
        <v>600</v>
      </c>
      <c r="B17" s="155"/>
      <c r="C17" s="172"/>
      <c r="D17" s="173" t="s">
        <v>19</v>
      </c>
      <c r="E17" s="158" t="e">
        <f aca="true" t="shared" si="3" ref="E17:N17">SUM(E18)</f>
        <v>#REF!</v>
      </c>
      <c r="F17" s="158">
        <f t="shared" si="3"/>
        <v>1113824</v>
      </c>
      <c r="G17" s="174">
        <f t="shared" si="3"/>
        <v>1220</v>
      </c>
      <c r="H17" s="175">
        <f t="shared" si="3"/>
        <v>1115044</v>
      </c>
      <c r="I17" s="175">
        <f t="shared" si="3"/>
        <v>0</v>
      </c>
      <c r="J17" s="175">
        <f t="shared" si="3"/>
        <v>1115044</v>
      </c>
      <c r="K17" s="321">
        <f t="shared" si="3"/>
        <v>42000</v>
      </c>
      <c r="L17" s="352">
        <f t="shared" si="3"/>
        <v>1157044</v>
      </c>
      <c r="M17" s="352">
        <f t="shared" si="3"/>
        <v>-340733</v>
      </c>
      <c r="N17" s="352">
        <f t="shared" si="3"/>
        <v>816311</v>
      </c>
    </row>
    <row r="18" spans="1:14" ht="12.75">
      <c r="A18" s="160"/>
      <c r="B18" s="160">
        <v>60016</v>
      </c>
      <c r="C18" s="166"/>
      <c r="D18" s="167" t="s">
        <v>20</v>
      </c>
      <c r="E18" s="164" t="e">
        <f>SUM(#REF!)</f>
        <v>#REF!</v>
      </c>
      <c r="F18" s="164">
        <f>SUM(F19:F22)</f>
        <v>1113824</v>
      </c>
      <c r="G18" s="164">
        <f>SUM(G19:G22)</f>
        <v>1220</v>
      </c>
      <c r="H18" s="176">
        <f>SUM(H19:H22)</f>
        <v>1115044</v>
      </c>
      <c r="I18" s="176">
        <f aca="true" t="shared" si="4" ref="I18:N18">SUM(I19:I24)</f>
        <v>0</v>
      </c>
      <c r="J18" s="176">
        <f t="shared" si="4"/>
        <v>1115044</v>
      </c>
      <c r="K18" s="322">
        <f t="shared" si="4"/>
        <v>42000</v>
      </c>
      <c r="L18" s="353">
        <f t="shared" si="4"/>
        <v>1157044</v>
      </c>
      <c r="M18" s="353">
        <f t="shared" si="4"/>
        <v>-340733</v>
      </c>
      <c r="N18" s="353">
        <f t="shared" si="4"/>
        <v>816311</v>
      </c>
    </row>
    <row r="19" spans="1:14" ht="12.75">
      <c r="A19" s="160"/>
      <c r="B19" s="160"/>
      <c r="C19" s="166" t="s">
        <v>26</v>
      </c>
      <c r="D19" s="167" t="s">
        <v>27</v>
      </c>
      <c r="E19" s="164"/>
      <c r="F19" s="164"/>
      <c r="G19" s="159">
        <v>400</v>
      </c>
      <c r="H19" s="177">
        <f>SUM(F19:G19)</f>
        <v>400</v>
      </c>
      <c r="I19" s="178"/>
      <c r="J19" s="179">
        <f>H19+I19</f>
        <v>400</v>
      </c>
      <c r="L19" s="346">
        <f>J19+K19</f>
        <v>400</v>
      </c>
      <c r="M19" s="346">
        <v>1600</v>
      </c>
      <c r="N19" s="346">
        <f aca="true" t="shared" si="5" ref="N19:N24">L19+M19</f>
        <v>2000</v>
      </c>
    </row>
    <row r="20" spans="1:14" ht="12.75" hidden="1">
      <c r="A20" s="160"/>
      <c r="B20" s="160"/>
      <c r="C20" s="166" t="s">
        <v>95</v>
      </c>
      <c r="D20" s="167" t="s">
        <v>27</v>
      </c>
      <c r="E20" s="164"/>
      <c r="F20" s="164"/>
      <c r="G20" s="159">
        <v>820</v>
      </c>
      <c r="H20" s="177">
        <f>SUM(F20:G20)</f>
        <v>820</v>
      </c>
      <c r="I20" s="178"/>
      <c r="J20" s="179">
        <f>H20+I20</f>
        <v>820</v>
      </c>
      <c r="L20" s="328">
        <f>J20+K20</f>
        <v>820</v>
      </c>
      <c r="M20" s="328"/>
      <c r="N20" s="328">
        <f t="shared" si="5"/>
        <v>820</v>
      </c>
    </row>
    <row r="21" spans="1:14" ht="51" customHeight="1" hidden="1">
      <c r="A21" s="160"/>
      <c r="B21" s="160"/>
      <c r="C21" s="166" t="s">
        <v>336</v>
      </c>
      <c r="D21" s="167" t="s">
        <v>337</v>
      </c>
      <c r="E21" s="164"/>
      <c r="F21" s="164"/>
      <c r="G21" s="159"/>
      <c r="H21" s="177"/>
      <c r="I21" s="178"/>
      <c r="J21" s="179">
        <v>0</v>
      </c>
      <c r="K21" s="146">
        <v>42000</v>
      </c>
      <c r="L21" s="328">
        <v>42000</v>
      </c>
      <c r="M21" s="328"/>
      <c r="N21" s="328">
        <f t="shared" si="5"/>
        <v>42000</v>
      </c>
    </row>
    <row r="22" spans="1:14" ht="37.5" customHeight="1" hidden="1">
      <c r="A22" s="160"/>
      <c r="B22" s="160"/>
      <c r="C22" s="166" t="s">
        <v>10</v>
      </c>
      <c r="D22" s="167" t="s">
        <v>21</v>
      </c>
      <c r="E22" s="164">
        <v>0</v>
      </c>
      <c r="F22" s="164">
        <v>1113824</v>
      </c>
      <c r="G22" s="168">
        <v>0</v>
      </c>
      <c r="H22" s="180">
        <f>SUM(F22:G22)</f>
        <v>1113824</v>
      </c>
      <c r="I22" s="178">
        <v>-1113824</v>
      </c>
      <c r="J22" s="179">
        <f>H22+I22</f>
        <v>0</v>
      </c>
      <c r="L22" s="328">
        <f>J22+K22</f>
        <v>0</v>
      </c>
      <c r="M22" s="328"/>
      <c r="N22" s="328">
        <f t="shared" si="5"/>
        <v>0</v>
      </c>
    </row>
    <row r="23" spans="1:14" ht="84" customHeight="1">
      <c r="A23" s="160"/>
      <c r="B23" s="160"/>
      <c r="C23" s="166" t="s">
        <v>302</v>
      </c>
      <c r="D23" s="167" t="s">
        <v>303</v>
      </c>
      <c r="E23" s="164"/>
      <c r="F23" s="164"/>
      <c r="G23" s="168"/>
      <c r="H23" s="180"/>
      <c r="I23" s="178">
        <v>982786</v>
      </c>
      <c r="J23" s="179">
        <f>H23+I23</f>
        <v>982786</v>
      </c>
      <c r="L23" s="346">
        <f>J23+K23</f>
        <v>982786</v>
      </c>
      <c r="M23" s="346">
        <v>-302059</v>
      </c>
      <c r="N23" s="346">
        <f t="shared" si="5"/>
        <v>680727</v>
      </c>
    </row>
    <row r="24" spans="1:14" ht="84.75" customHeight="1">
      <c r="A24" s="160"/>
      <c r="B24" s="160"/>
      <c r="C24" s="166" t="s">
        <v>319</v>
      </c>
      <c r="D24" s="167" t="s">
        <v>320</v>
      </c>
      <c r="E24" s="164"/>
      <c r="F24" s="164"/>
      <c r="G24" s="168"/>
      <c r="H24" s="180"/>
      <c r="I24" s="178">
        <v>131038</v>
      </c>
      <c r="J24" s="179">
        <f>H24+I24</f>
        <v>131038</v>
      </c>
      <c r="L24" s="346">
        <f>J24+K24</f>
        <v>131038</v>
      </c>
      <c r="M24" s="346">
        <v>-40274</v>
      </c>
      <c r="N24" s="346">
        <f t="shared" si="5"/>
        <v>90764</v>
      </c>
    </row>
    <row r="25" spans="1:14" ht="12.75">
      <c r="A25" s="155">
        <v>700</v>
      </c>
      <c r="B25" s="155"/>
      <c r="C25" s="172"/>
      <c r="D25" s="173" t="s">
        <v>22</v>
      </c>
      <c r="E25" s="158">
        <f>SUM(E26)</f>
        <v>1326553</v>
      </c>
      <c r="F25" s="158">
        <f>SUM(F26)</f>
        <v>1800775</v>
      </c>
      <c r="G25" s="159">
        <v>0</v>
      </c>
      <c r="H25" s="158">
        <f aca="true" t="shared" si="6" ref="H25:N25">SUM(H26)</f>
        <v>1800775</v>
      </c>
      <c r="I25" s="158">
        <f t="shared" si="6"/>
        <v>0</v>
      </c>
      <c r="J25" s="158">
        <f t="shared" si="6"/>
        <v>1800775</v>
      </c>
      <c r="K25" s="319">
        <f t="shared" si="6"/>
        <v>0</v>
      </c>
      <c r="L25" s="184">
        <f t="shared" si="6"/>
        <v>1800775</v>
      </c>
      <c r="M25" s="184">
        <f>SUM(M26)</f>
        <v>-42507</v>
      </c>
      <c r="N25" s="184">
        <f t="shared" si="6"/>
        <v>1758268</v>
      </c>
    </row>
    <row r="26" spans="1:14" ht="15" customHeight="1">
      <c r="A26" s="160"/>
      <c r="B26" s="160">
        <v>70005</v>
      </c>
      <c r="C26" s="166"/>
      <c r="D26" s="167" t="s">
        <v>23</v>
      </c>
      <c r="E26" s="164">
        <f>SUM(E27:E32)</f>
        <v>1326553</v>
      </c>
      <c r="F26" s="164">
        <f>SUM(F27:F32)</f>
        <v>1800775</v>
      </c>
      <c r="G26" s="159">
        <v>0</v>
      </c>
      <c r="H26" s="164">
        <f aca="true" t="shared" si="7" ref="H26:N26">SUM(H27:H32)</f>
        <v>1800775</v>
      </c>
      <c r="I26" s="164">
        <f t="shared" si="7"/>
        <v>0</v>
      </c>
      <c r="J26" s="164">
        <f t="shared" si="7"/>
        <v>1800775</v>
      </c>
      <c r="K26" s="320">
        <f t="shared" si="7"/>
        <v>0</v>
      </c>
      <c r="L26" s="181">
        <f t="shared" si="7"/>
        <v>1800775</v>
      </c>
      <c r="M26" s="181">
        <f t="shared" si="7"/>
        <v>-42507</v>
      </c>
      <c r="N26" s="181">
        <f t="shared" si="7"/>
        <v>1758268</v>
      </c>
    </row>
    <row r="27" spans="1:14" ht="26.25" customHeight="1" hidden="1">
      <c r="A27" s="160"/>
      <c r="B27" s="160"/>
      <c r="C27" s="166" t="s">
        <v>24</v>
      </c>
      <c r="D27" s="167" t="s">
        <v>25</v>
      </c>
      <c r="E27" s="164">
        <v>7050</v>
      </c>
      <c r="F27" s="181">
        <v>7050</v>
      </c>
      <c r="G27" s="159">
        <v>0</v>
      </c>
      <c r="H27" s="181">
        <v>7050</v>
      </c>
      <c r="I27" s="178"/>
      <c r="J27" s="179">
        <f aca="true" t="shared" si="8" ref="J27:J32">H27+I27</f>
        <v>7050</v>
      </c>
      <c r="L27" s="328">
        <f aca="true" t="shared" si="9" ref="L27:L32">J27+K27</f>
        <v>7050</v>
      </c>
      <c r="M27" s="328"/>
      <c r="N27" s="328">
        <f aca="true" t="shared" si="10" ref="N27:N32">L27+M27</f>
        <v>7050</v>
      </c>
    </row>
    <row r="28" spans="1:14" ht="12.75" hidden="1">
      <c r="A28" s="160"/>
      <c r="B28" s="160"/>
      <c r="C28" s="166" t="s">
        <v>26</v>
      </c>
      <c r="D28" s="167" t="s">
        <v>27</v>
      </c>
      <c r="E28" s="164">
        <v>100</v>
      </c>
      <c r="F28" s="164">
        <v>100</v>
      </c>
      <c r="G28" s="159">
        <v>0</v>
      </c>
      <c r="H28" s="164">
        <v>100</v>
      </c>
      <c r="I28" s="178"/>
      <c r="J28" s="179">
        <f t="shared" si="8"/>
        <v>100</v>
      </c>
      <c r="L28" s="328">
        <f t="shared" si="9"/>
        <v>100</v>
      </c>
      <c r="M28" s="328"/>
      <c r="N28" s="328">
        <f t="shared" si="10"/>
        <v>100</v>
      </c>
    </row>
    <row r="29" spans="1:14" ht="63" customHeight="1" hidden="1">
      <c r="A29" s="160"/>
      <c r="B29" s="160"/>
      <c r="C29" s="166" t="s">
        <v>17</v>
      </c>
      <c r="D29" s="167" t="s">
        <v>18</v>
      </c>
      <c r="E29" s="164">
        <v>105800</v>
      </c>
      <c r="F29" s="164">
        <v>108400</v>
      </c>
      <c r="G29" s="168">
        <v>0</v>
      </c>
      <c r="H29" s="164">
        <v>108400</v>
      </c>
      <c r="I29" s="178"/>
      <c r="J29" s="179">
        <f t="shared" si="8"/>
        <v>108400</v>
      </c>
      <c r="L29" s="328">
        <f t="shared" si="9"/>
        <v>108400</v>
      </c>
      <c r="M29" s="328"/>
      <c r="N29" s="328">
        <f t="shared" si="10"/>
        <v>108400</v>
      </c>
    </row>
    <row r="30" spans="1:14" ht="38.25" customHeight="1" hidden="1">
      <c r="A30" s="160"/>
      <c r="B30" s="160"/>
      <c r="C30" s="166" t="s">
        <v>28</v>
      </c>
      <c r="D30" s="167" t="s">
        <v>29</v>
      </c>
      <c r="E30" s="164">
        <v>0</v>
      </c>
      <c r="F30" s="164">
        <v>108</v>
      </c>
      <c r="G30" s="168">
        <v>0</v>
      </c>
      <c r="H30" s="164">
        <v>108</v>
      </c>
      <c r="I30" s="178"/>
      <c r="J30" s="179">
        <f t="shared" si="8"/>
        <v>108</v>
      </c>
      <c r="L30" s="328">
        <f t="shared" si="9"/>
        <v>108</v>
      </c>
      <c r="M30" s="328"/>
      <c r="N30" s="328">
        <f t="shared" si="10"/>
        <v>108</v>
      </c>
    </row>
    <row r="31" spans="1:14" ht="37.5" customHeight="1">
      <c r="A31" s="160"/>
      <c r="B31" s="160"/>
      <c r="C31" s="166" t="s">
        <v>30</v>
      </c>
      <c r="D31" s="167" t="s">
        <v>31</v>
      </c>
      <c r="E31" s="164">
        <v>1211103</v>
      </c>
      <c r="F31" s="164">
        <v>1683725</v>
      </c>
      <c r="G31" s="159">
        <v>0</v>
      </c>
      <c r="H31" s="164">
        <v>1683725</v>
      </c>
      <c r="I31" s="178"/>
      <c r="J31" s="179">
        <f t="shared" si="8"/>
        <v>1683725</v>
      </c>
      <c r="L31" s="345">
        <f t="shared" si="9"/>
        <v>1683725</v>
      </c>
      <c r="M31" s="345">
        <v>-42507</v>
      </c>
      <c r="N31" s="345">
        <f t="shared" si="10"/>
        <v>1641218</v>
      </c>
    </row>
    <row r="32" spans="1:14" ht="12.75" hidden="1">
      <c r="A32" s="160"/>
      <c r="B32" s="160"/>
      <c r="C32" s="166" t="s">
        <v>32</v>
      </c>
      <c r="D32" s="167" t="s">
        <v>33</v>
      </c>
      <c r="E32" s="164">
        <v>2500</v>
      </c>
      <c r="F32" s="164">
        <v>1392</v>
      </c>
      <c r="G32" s="159">
        <v>0</v>
      </c>
      <c r="H32" s="164">
        <v>1392</v>
      </c>
      <c r="I32" s="178"/>
      <c r="J32" s="179">
        <f t="shared" si="8"/>
        <v>1392</v>
      </c>
      <c r="L32" s="328">
        <f t="shared" si="9"/>
        <v>1392</v>
      </c>
      <c r="M32" s="328"/>
      <c r="N32" s="328">
        <f t="shared" si="10"/>
        <v>1392</v>
      </c>
    </row>
    <row r="33" spans="1:14" ht="12.75" hidden="1">
      <c r="A33" s="155">
        <v>750</v>
      </c>
      <c r="B33" s="155"/>
      <c r="C33" s="172"/>
      <c r="D33" s="173" t="s">
        <v>34</v>
      </c>
      <c r="E33" s="158">
        <f>SUM(E34+E37)</f>
        <v>29700</v>
      </c>
      <c r="F33" s="158">
        <f>SUM(F34+F37)</f>
        <v>44610</v>
      </c>
      <c r="G33" s="159">
        <v>0</v>
      </c>
      <c r="H33" s="158">
        <f aca="true" t="shared" si="11" ref="H33:N33">SUM(H34+H37)</f>
        <v>44610</v>
      </c>
      <c r="I33" s="158">
        <f t="shared" si="11"/>
        <v>0</v>
      </c>
      <c r="J33" s="158">
        <f t="shared" si="11"/>
        <v>44610</v>
      </c>
      <c r="K33" s="319">
        <f t="shared" si="11"/>
        <v>0</v>
      </c>
      <c r="L33" s="184">
        <f t="shared" si="11"/>
        <v>44610</v>
      </c>
      <c r="M33" s="184">
        <f t="shared" si="11"/>
        <v>0</v>
      </c>
      <c r="N33" s="184">
        <f t="shared" si="11"/>
        <v>44610</v>
      </c>
    </row>
    <row r="34" spans="1:14" ht="12.75" hidden="1">
      <c r="A34" s="160"/>
      <c r="B34" s="160">
        <v>75011</v>
      </c>
      <c r="C34" s="166"/>
      <c r="D34" s="167" t="s">
        <v>35</v>
      </c>
      <c r="E34" s="164">
        <f>SUM(E35:E36)</f>
        <v>26300</v>
      </c>
      <c r="F34" s="164">
        <f>SUM(F35:F36)</f>
        <v>41150</v>
      </c>
      <c r="G34" s="159">
        <v>0</v>
      </c>
      <c r="H34" s="164">
        <f aca="true" t="shared" si="12" ref="H34:N34">SUM(H35:H36)</f>
        <v>41150</v>
      </c>
      <c r="I34" s="164">
        <f t="shared" si="12"/>
        <v>0</v>
      </c>
      <c r="J34" s="164">
        <f t="shared" si="12"/>
        <v>41150</v>
      </c>
      <c r="K34" s="320">
        <f t="shared" si="12"/>
        <v>0</v>
      </c>
      <c r="L34" s="181">
        <f t="shared" si="12"/>
        <v>41150</v>
      </c>
      <c r="M34" s="181">
        <f t="shared" si="12"/>
        <v>0</v>
      </c>
      <c r="N34" s="181">
        <f t="shared" si="12"/>
        <v>41150</v>
      </c>
    </row>
    <row r="35" spans="1:14" ht="51" customHeight="1" hidden="1">
      <c r="A35" s="160"/>
      <c r="B35" s="160"/>
      <c r="C35" s="166" t="s">
        <v>36</v>
      </c>
      <c r="D35" s="167" t="s">
        <v>37</v>
      </c>
      <c r="E35" s="164">
        <v>25750</v>
      </c>
      <c r="F35" s="181">
        <v>40600</v>
      </c>
      <c r="G35" s="182">
        <v>0</v>
      </c>
      <c r="H35" s="181">
        <v>40600</v>
      </c>
      <c r="I35" s="178"/>
      <c r="J35" s="179">
        <f>H35+I35</f>
        <v>40600</v>
      </c>
      <c r="L35" s="328">
        <f>J35+K35</f>
        <v>40600</v>
      </c>
      <c r="M35" s="328"/>
      <c r="N35" s="328">
        <f>L35+M35</f>
        <v>40600</v>
      </c>
    </row>
    <row r="36" spans="1:14" ht="50.25" customHeight="1" hidden="1">
      <c r="A36" s="160"/>
      <c r="B36" s="160"/>
      <c r="C36" s="166" t="s">
        <v>38</v>
      </c>
      <c r="D36" s="167" t="s">
        <v>39</v>
      </c>
      <c r="E36" s="164">
        <v>550</v>
      </c>
      <c r="F36" s="164">
        <v>550</v>
      </c>
      <c r="G36" s="182">
        <v>0</v>
      </c>
      <c r="H36" s="164">
        <v>550</v>
      </c>
      <c r="I36" s="178"/>
      <c r="J36" s="179">
        <f>H36+I36</f>
        <v>550</v>
      </c>
      <c r="L36" s="328">
        <f>J36+K36</f>
        <v>550</v>
      </c>
      <c r="M36" s="328"/>
      <c r="N36" s="328">
        <f>L36+M36</f>
        <v>550</v>
      </c>
    </row>
    <row r="37" spans="1:14" ht="12.75" hidden="1">
      <c r="A37" s="160"/>
      <c r="B37" s="160">
        <v>75023</v>
      </c>
      <c r="C37" s="166"/>
      <c r="D37" s="167" t="s">
        <v>40</v>
      </c>
      <c r="E37" s="164">
        <f>SUM(E38:E40)</f>
        <v>3400</v>
      </c>
      <c r="F37" s="164">
        <f>SUM(F38:F40)</f>
        <v>3460</v>
      </c>
      <c r="G37" s="159">
        <v>0</v>
      </c>
      <c r="H37" s="164">
        <f aca="true" t="shared" si="13" ref="H37:N37">SUM(H38:H40)</f>
        <v>3460</v>
      </c>
      <c r="I37" s="164">
        <f t="shared" si="13"/>
        <v>0</v>
      </c>
      <c r="J37" s="164">
        <f t="shared" si="13"/>
        <v>3460</v>
      </c>
      <c r="K37" s="320">
        <f t="shared" si="13"/>
        <v>0</v>
      </c>
      <c r="L37" s="181">
        <f t="shared" si="13"/>
        <v>3460</v>
      </c>
      <c r="M37" s="181">
        <f t="shared" si="13"/>
        <v>0</v>
      </c>
      <c r="N37" s="181">
        <f t="shared" si="13"/>
        <v>3460</v>
      </c>
    </row>
    <row r="38" spans="1:14" ht="12.75" hidden="1">
      <c r="A38" s="160"/>
      <c r="B38" s="160"/>
      <c r="C38" s="166" t="s">
        <v>26</v>
      </c>
      <c r="D38" s="167" t="s">
        <v>27</v>
      </c>
      <c r="E38" s="164">
        <v>1000</v>
      </c>
      <c r="F38" s="164">
        <v>2200</v>
      </c>
      <c r="G38" s="159">
        <v>0</v>
      </c>
      <c r="H38" s="164">
        <v>2200</v>
      </c>
      <c r="I38" s="178"/>
      <c r="J38" s="179">
        <f>H38+I38</f>
        <v>2200</v>
      </c>
      <c r="L38" s="328">
        <f>J38+K38</f>
        <v>2200</v>
      </c>
      <c r="M38" s="328"/>
      <c r="N38" s="328">
        <f>L38+M38</f>
        <v>2200</v>
      </c>
    </row>
    <row r="39" spans="1:14" ht="12.75" hidden="1">
      <c r="A39" s="160"/>
      <c r="B39" s="160"/>
      <c r="C39" s="166" t="s">
        <v>41</v>
      </c>
      <c r="D39" s="167" t="s">
        <v>42</v>
      </c>
      <c r="E39" s="164">
        <v>2400</v>
      </c>
      <c r="F39" s="164">
        <v>1250</v>
      </c>
      <c r="G39" s="159">
        <v>0</v>
      </c>
      <c r="H39" s="164">
        <v>1250</v>
      </c>
      <c r="I39" s="178"/>
      <c r="J39" s="179">
        <f>H39+I39</f>
        <v>1250</v>
      </c>
      <c r="L39" s="328">
        <f>J39+K39</f>
        <v>1250</v>
      </c>
      <c r="M39" s="328"/>
      <c r="N39" s="328">
        <f>L39+M39</f>
        <v>1250</v>
      </c>
    </row>
    <row r="40" spans="1:14" ht="12.75" hidden="1">
      <c r="A40" s="160"/>
      <c r="B40" s="160"/>
      <c r="C40" s="166" t="s">
        <v>32</v>
      </c>
      <c r="D40" s="167" t="s">
        <v>33</v>
      </c>
      <c r="E40" s="164">
        <v>0</v>
      </c>
      <c r="F40" s="164">
        <v>10</v>
      </c>
      <c r="G40" s="159">
        <v>0</v>
      </c>
      <c r="H40" s="164">
        <v>10</v>
      </c>
      <c r="I40" s="178"/>
      <c r="J40" s="179">
        <f>H40+I40</f>
        <v>10</v>
      </c>
      <c r="L40" s="328">
        <f>J40+K40</f>
        <v>10</v>
      </c>
      <c r="M40" s="328"/>
      <c r="N40" s="328">
        <f>L40+M40</f>
        <v>10</v>
      </c>
    </row>
    <row r="41" spans="1:14" ht="36" hidden="1">
      <c r="A41" s="183">
        <v>751</v>
      </c>
      <c r="B41" s="155"/>
      <c r="C41" s="172"/>
      <c r="D41" s="173" t="s">
        <v>43</v>
      </c>
      <c r="E41" s="158" t="e">
        <f>SUM(E42+#REF!)</f>
        <v>#REF!</v>
      </c>
      <c r="F41" s="184">
        <f>SUM(F42)</f>
        <v>744</v>
      </c>
      <c r="G41" s="159">
        <v>0</v>
      </c>
      <c r="H41" s="184">
        <f aca="true" t="shared" si="14" ref="H41:N42">SUM(H42)</f>
        <v>744</v>
      </c>
      <c r="I41" s="184">
        <f t="shared" si="14"/>
        <v>0</v>
      </c>
      <c r="J41" s="184">
        <f t="shared" si="14"/>
        <v>744</v>
      </c>
      <c r="K41" s="323">
        <f t="shared" si="14"/>
        <v>0</v>
      </c>
      <c r="L41" s="184">
        <f t="shared" si="14"/>
        <v>744</v>
      </c>
      <c r="M41" s="184">
        <f t="shared" si="14"/>
        <v>0</v>
      </c>
      <c r="N41" s="184">
        <f t="shared" si="14"/>
        <v>744</v>
      </c>
    </row>
    <row r="42" spans="1:14" ht="27.75" customHeight="1" hidden="1">
      <c r="A42" s="160"/>
      <c r="B42" s="185">
        <v>75101</v>
      </c>
      <c r="C42" s="166"/>
      <c r="D42" s="167" t="s">
        <v>44</v>
      </c>
      <c r="E42" s="164">
        <f>SUM(E43)</f>
        <v>707</v>
      </c>
      <c r="F42" s="164">
        <f>SUM(F43)</f>
        <v>744</v>
      </c>
      <c r="G42" s="159">
        <v>0</v>
      </c>
      <c r="H42" s="164">
        <f t="shared" si="14"/>
        <v>744</v>
      </c>
      <c r="I42" s="164">
        <f t="shared" si="14"/>
        <v>0</v>
      </c>
      <c r="J42" s="164">
        <f t="shared" si="14"/>
        <v>744</v>
      </c>
      <c r="K42" s="320">
        <f t="shared" si="14"/>
        <v>0</v>
      </c>
      <c r="L42" s="181">
        <f t="shared" si="14"/>
        <v>744</v>
      </c>
      <c r="M42" s="181">
        <f t="shared" si="14"/>
        <v>0</v>
      </c>
      <c r="N42" s="181">
        <f t="shared" si="14"/>
        <v>744</v>
      </c>
    </row>
    <row r="43" spans="1:14" ht="49.5" customHeight="1" hidden="1">
      <c r="A43" s="160"/>
      <c r="B43" s="160"/>
      <c r="C43" s="166" t="s">
        <v>36</v>
      </c>
      <c r="D43" s="167" t="s">
        <v>37</v>
      </c>
      <c r="E43" s="164">
        <v>707</v>
      </c>
      <c r="F43" s="181">
        <v>744</v>
      </c>
      <c r="G43" s="182">
        <v>0</v>
      </c>
      <c r="H43" s="181">
        <v>744</v>
      </c>
      <c r="I43" s="178"/>
      <c r="J43" s="179">
        <f>H43+I43</f>
        <v>744</v>
      </c>
      <c r="L43" s="328">
        <f>J43+K43</f>
        <v>744</v>
      </c>
      <c r="M43" s="328"/>
      <c r="N43" s="328">
        <f>L43+M43</f>
        <v>744</v>
      </c>
    </row>
    <row r="44" spans="1:14" ht="24" hidden="1">
      <c r="A44" s="183">
        <v>754</v>
      </c>
      <c r="B44" s="186"/>
      <c r="C44" s="187"/>
      <c r="D44" s="188" t="s">
        <v>46</v>
      </c>
      <c r="E44" s="158">
        <f>SUM(E45)</f>
        <v>2500</v>
      </c>
      <c r="F44" s="158">
        <f>SUM(F45)</f>
        <v>400</v>
      </c>
      <c r="G44" s="159">
        <v>0</v>
      </c>
      <c r="H44" s="158">
        <f aca="true" t="shared" si="15" ref="H44:N45">SUM(H45)</f>
        <v>400</v>
      </c>
      <c r="I44" s="158">
        <f t="shared" si="15"/>
        <v>0</v>
      </c>
      <c r="J44" s="158">
        <f t="shared" si="15"/>
        <v>400</v>
      </c>
      <c r="K44" s="319">
        <f t="shared" si="15"/>
        <v>0</v>
      </c>
      <c r="L44" s="184">
        <f t="shared" si="15"/>
        <v>400</v>
      </c>
      <c r="M44" s="184">
        <f t="shared" si="15"/>
        <v>0</v>
      </c>
      <c r="N44" s="184">
        <f t="shared" si="15"/>
        <v>400</v>
      </c>
    </row>
    <row r="45" spans="1:14" ht="12.75" hidden="1">
      <c r="A45" s="160"/>
      <c r="B45" s="160">
        <v>75414</v>
      </c>
      <c r="C45" s="166"/>
      <c r="D45" s="167" t="s">
        <v>47</v>
      </c>
      <c r="E45" s="164">
        <f>SUM(E46)</f>
        <v>2500</v>
      </c>
      <c r="F45" s="164">
        <f>SUM(F46)</f>
        <v>400</v>
      </c>
      <c r="G45" s="159">
        <v>0</v>
      </c>
      <c r="H45" s="164">
        <f t="shared" si="15"/>
        <v>400</v>
      </c>
      <c r="I45" s="164">
        <f t="shared" si="15"/>
        <v>0</v>
      </c>
      <c r="J45" s="164">
        <f t="shared" si="15"/>
        <v>400</v>
      </c>
      <c r="K45" s="320">
        <f t="shared" si="15"/>
        <v>0</v>
      </c>
      <c r="L45" s="181">
        <f t="shared" si="15"/>
        <v>400</v>
      </c>
      <c r="M45" s="328"/>
      <c r="N45" s="328">
        <f>L45+M45</f>
        <v>400</v>
      </c>
    </row>
    <row r="46" spans="1:14" ht="51" customHeight="1" hidden="1">
      <c r="A46" s="160"/>
      <c r="B46" s="160"/>
      <c r="C46" s="166" t="s">
        <v>36</v>
      </c>
      <c r="D46" s="167" t="s">
        <v>48</v>
      </c>
      <c r="E46" s="164">
        <v>2500</v>
      </c>
      <c r="F46" s="181">
        <v>400</v>
      </c>
      <c r="G46" s="159">
        <v>0</v>
      </c>
      <c r="H46" s="181">
        <v>400</v>
      </c>
      <c r="I46" s="178"/>
      <c r="J46" s="179">
        <f>H46+I46</f>
        <v>400</v>
      </c>
      <c r="L46" s="328">
        <f>J46+K46</f>
        <v>400</v>
      </c>
      <c r="M46" s="328"/>
      <c r="N46" s="328"/>
    </row>
    <row r="47" spans="1:14" ht="44.25" customHeight="1">
      <c r="A47" s="183">
        <v>756</v>
      </c>
      <c r="B47" s="155"/>
      <c r="C47" s="172"/>
      <c r="D47" s="173" t="s">
        <v>49</v>
      </c>
      <c r="E47" s="158">
        <f aca="true" t="shared" si="16" ref="E47:N47">SUM(E48+E51+E60+E72+E76)</f>
        <v>2941496</v>
      </c>
      <c r="F47" s="184">
        <f t="shared" si="16"/>
        <v>3340439</v>
      </c>
      <c r="G47" s="184">
        <f t="shared" si="16"/>
        <v>10331</v>
      </c>
      <c r="H47" s="184">
        <f t="shared" si="16"/>
        <v>3350770</v>
      </c>
      <c r="I47" s="184">
        <f t="shared" si="16"/>
        <v>0</v>
      </c>
      <c r="J47" s="184">
        <f t="shared" si="16"/>
        <v>3350770</v>
      </c>
      <c r="K47" s="323">
        <f t="shared" si="16"/>
        <v>0</v>
      </c>
      <c r="L47" s="184">
        <f t="shared" si="16"/>
        <v>3350770</v>
      </c>
      <c r="M47" s="184">
        <f t="shared" si="16"/>
        <v>10790</v>
      </c>
      <c r="N47" s="184">
        <f t="shared" si="16"/>
        <v>3361560</v>
      </c>
    </row>
    <row r="48" spans="1:14" ht="12.75" hidden="1">
      <c r="A48" s="160"/>
      <c r="B48" s="185">
        <v>75601</v>
      </c>
      <c r="C48" s="166"/>
      <c r="D48" s="185" t="s">
        <v>50</v>
      </c>
      <c r="E48" s="164">
        <f>SUM(E49:E50)</f>
        <v>5050</v>
      </c>
      <c r="F48" s="164">
        <f>SUM(F49:F50)</f>
        <v>5050</v>
      </c>
      <c r="G48" s="159"/>
      <c r="H48" s="164">
        <f aca="true" t="shared" si="17" ref="H48:N48">SUM(H49:H50)</f>
        <v>5050</v>
      </c>
      <c r="I48" s="164">
        <f t="shared" si="17"/>
        <v>0</v>
      </c>
      <c r="J48" s="164">
        <f t="shared" si="17"/>
        <v>5050</v>
      </c>
      <c r="K48" s="320">
        <f t="shared" si="17"/>
        <v>0</v>
      </c>
      <c r="L48" s="181">
        <f t="shared" si="17"/>
        <v>5050</v>
      </c>
      <c r="M48" s="181">
        <f t="shared" si="17"/>
        <v>0</v>
      </c>
      <c r="N48" s="181">
        <f t="shared" si="17"/>
        <v>5050</v>
      </c>
    </row>
    <row r="49" spans="1:14" ht="36" hidden="1">
      <c r="A49" s="160"/>
      <c r="B49" s="160"/>
      <c r="C49" s="166" t="s">
        <v>51</v>
      </c>
      <c r="D49" s="167" t="s">
        <v>52</v>
      </c>
      <c r="E49" s="164">
        <v>5000</v>
      </c>
      <c r="F49" s="181">
        <v>5000</v>
      </c>
      <c r="G49" s="159"/>
      <c r="H49" s="181">
        <v>5000</v>
      </c>
      <c r="I49" s="178"/>
      <c r="J49" s="179">
        <f>H49+I49</f>
        <v>5000</v>
      </c>
      <c r="L49" s="328">
        <f>J49+K49</f>
        <v>5000</v>
      </c>
      <c r="M49" s="328"/>
      <c r="N49" s="328">
        <f>L49+M49</f>
        <v>5000</v>
      </c>
    </row>
    <row r="50" spans="1:14" ht="24" hidden="1">
      <c r="A50" s="160"/>
      <c r="B50" s="160"/>
      <c r="C50" s="166" t="s">
        <v>53</v>
      </c>
      <c r="D50" s="167" t="s">
        <v>54</v>
      </c>
      <c r="E50" s="164">
        <v>50</v>
      </c>
      <c r="F50" s="181">
        <v>50</v>
      </c>
      <c r="G50" s="159"/>
      <c r="H50" s="181">
        <v>50</v>
      </c>
      <c r="I50" s="178"/>
      <c r="J50" s="179">
        <f>H50+I50</f>
        <v>50</v>
      </c>
      <c r="L50" s="328">
        <f>J50+K50</f>
        <v>50</v>
      </c>
      <c r="M50" s="328"/>
      <c r="N50" s="328">
        <f>L50+M50</f>
        <v>50</v>
      </c>
    </row>
    <row r="51" spans="1:14" ht="50.25" customHeight="1">
      <c r="A51" s="160"/>
      <c r="B51" s="185">
        <v>75615</v>
      </c>
      <c r="C51" s="166"/>
      <c r="D51" s="167" t="s">
        <v>55</v>
      </c>
      <c r="E51" s="164">
        <f>SUM(E52:E59)</f>
        <v>737417</v>
      </c>
      <c r="F51" s="181">
        <f>SUM(F52:F59)</f>
        <v>765460</v>
      </c>
      <c r="G51" s="159"/>
      <c r="H51" s="181">
        <f aca="true" t="shared" si="18" ref="H51:N51">SUM(H52:H59)</f>
        <v>765460</v>
      </c>
      <c r="I51" s="181">
        <f t="shared" si="18"/>
        <v>0</v>
      </c>
      <c r="J51" s="181">
        <f t="shared" si="18"/>
        <v>765460</v>
      </c>
      <c r="K51" s="324">
        <f t="shared" si="18"/>
        <v>0</v>
      </c>
      <c r="L51" s="181">
        <f t="shared" si="18"/>
        <v>765460</v>
      </c>
      <c r="M51" s="181">
        <f t="shared" si="18"/>
        <v>680</v>
      </c>
      <c r="N51" s="181">
        <f t="shared" si="18"/>
        <v>766140</v>
      </c>
    </row>
    <row r="52" spans="1:14" ht="12.75" hidden="1">
      <c r="A52" s="160"/>
      <c r="B52" s="160"/>
      <c r="C52" s="166" t="s">
        <v>56</v>
      </c>
      <c r="D52" s="167" t="s">
        <v>57</v>
      </c>
      <c r="E52" s="164">
        <v>550000</v>
      </c>
      <c r="F52" s="164">
        <v>568000</v>
      </c>
      <c r="G52" s="159"/>
      <c r="H52" s="164">
        <v>568000</v>
      </c>
      <c r="I52" s="178"/>
      <c r="J52" s="179">
        <f>H52+I52</f>
        <v>568000</v>
      </c>
      <c r="L52" s="328">
        <f>J52+K52</f>
        <v>568000</v>
      </c>
      <c r="M52" s="328"/>
      <c r="N52" s="328">
        <f>L52+M52</f>
        <v>568000</v>
      </c>
    </row>
    <row r="53" spans="1:14" ht="12.75" hidden="1">
      <c r="A53" s="160"/>
      <c r="B53" s="160"/>
      <c r="C53" s="166" t="s">
        <v>58</v>
      </c>
      <c r="D53" s="167" t="s">
        <v>59</v>
      </c>
      <c r="E53" s="164">
        <v>140000</v>
      </c>
      <c r="F53" s="164">
        <v>150000</v>
      </c>
      <c r="G53" s="159"/>
      <c r="H53" s="164">
        <v>150000</v>
      </c>
      <c r="I53" s="178"/>
      <c r="J53" s="179">
        <f aca="true" t="shared" si="19" ref="J53:J59">H53+I53</f>
        <v>150000</v>
      </c>
      <c r="L53" s="328">
        <f aca="true" t="shared" si="20" ref="L53:L59">J53+K53</f>
        <v>150000</v>
      </c>
      <c r="M53" s="328"/>
      <c r="N53" s="328">
        <f aca="true" t="shared" si="21" ref="N53:N59">L53+M53</f>
        <v>150000</v>
      </c>
    </row>
    <row r="54" spans="1:14" ht="12.75">
      <c r="A54" s="160"/>
      <c r="B54" s="160"/>
      <c r="C54" s="166" t="s">
        <v>60</v>
      </c>
      <c r="D54" s="167" t="s">
        <v>61</v>
      </c>
      <c r="E54" s="164">
        <v>1555</v>
      </c>
      <c r="F54" s="164">
        <v>1660</v>
      </c>
      <c r="G54" s="159"/>
      <c r="H54" s="164">
        <v>1660</v>
      </c>
      <c r="I54" s="178"/>
      <c r="J54" s="179">
        <f t="shared" si="19"/>
        <v>1660</v>
      </c>
      <c r="L54" s="346">
        <f t="shared" si="20"/>
        <v>1660</v>
      </c>
      <c r="M54" s="346">
        <v>300</v>
      </c>
      <c r="N54" s="346">
        <f t="shared" si="21"/>
        <v>1960</v>
      </c>
    </row>
    <row r="55" spans="1:14" ht="12.75" hidden="1">
      <c r="A55" s="160"/>
      <c r="B55" s="160"/>
      <c r="C55" s="166" t="s">
        <v>62</v>
      </c>
      <c r="D55" s="167" t="s">
        <v>63</v>
      </c>
      <c r="E55" s="164">
        <v>15720</v>
      </c>
      <c r="F55" s="164">
        <v>16220</v>
      </c>
      <c r="G55" s="159"/>
      <c r="H55" s="164">
        <v>16220</v>
      </c>
      <c r="I55" s="178"/>
      <c r="J55" s="179">
        <f t="shared" si="19"/>
        <v>16220</v>
      </c>
      <c r="L55" s="346">
        <f t="shared" si="20"/>
        <v>16220</v>
      </c>
      <c r="M55" s="346"/>
      <c r="N55" s="346">
        <f t="shared" si="21"/>
        <v>16220</v>
      </c>
    </row>
    <row r="56" spans="1:14" ht="15.75" customHeight="1" hidden="1">
      <c r="A56" s="160"/>
      <c r="B56" s="160"/>
      <c r="C56" s="166" t="s">
        <v>64</v>
      </c>
      <c r="D56" s="167" t="s">
        <v>65</v>
      </c>
      <c r="E56" s="164">
        <v>26842</v>
      </c>
      <c r="F56" s="164">
        <v>27000</v>
      </c>
      <c r="G56" s="159"/>
      <c r="H56" s="164">
        <v>27000</v>
      </c>
      <c r="I56" s="178"/>
      <c r="J56" s="179">
        <f t="shared" si="19"/>
        <v>27000</v>
      </c>
      <c r="L56" s="346">
        <f t="shared" si="20"/>
        <v>27000</v>
      </c>
      <c r="M56" s="346"/>
      <c r="N56" s="346">
        <f t="shared" si="21"/>
        <v>27000</v>
      </c>
    </row>
    <row r="57" spans="1:14" ht="15" customHeight="1">
      <c r="A57" s="160"/>
      <c r="B57" s="160"/>
      <c r="C57" s="166" t="s">
        <v>66</v>
      </c>
      <c r="D57" s="167" t="s">
        <v>67</v>
      </c>
      <c r="E57" s="164">
        <v>800</v>
      </c>
      <c r="F57" s="164">
        <v>0</v>
      </c>
      <c r="G57" s="159"/>
      <c r="H57" s="164">
        <v>0</v>
      </c>
      <c r="I57" s="178"/>
      <c r="J57" s="179">
        <f t="shared" si="19"/>
        <v>0</v>
      </c>
      <c r="L57" s="346">
        <f t="shared" si="20"/>
        <v>0</v>
      </c>
      <c r="M57" s="346">
        <v>800</v>
      </c>
      <c r="N57" s="346">
        <f t="shared" si="21"/>
        <v>800</v>
      </c>
    </row>
    <row r="58" spans="1:14" ht="12.75">
      <c r="A58" s="160"/>
      <c r="B58" s="160"/>
      <c r="C58" s="166" t="s">
        <v>26</v>
      </c>
      <c r="D58" s="167" t="s">
        <v>27</v>
      </c>
      <c r="E58" s="164">
        <v>500</v>
      </c>
      <c r="F58" s="164">
        <v>520</v>
      </c>
      <c r="G58" s="159"/>
      <c r="H58" s="164">
        <v>520</v>
      </c>
      <c r="I58" s="178"/>
      <c r="J58" s="179">
        <f t="shared" si="19"/>
        <v>520</v>
      </c>
      <c r="L58" s="346">
        <f t="shared" si="20"/>
        <v>520</v>
      </c>
      <c r="M58" s="346">
        <v>-420</v>
      </c>
      <c r="N58" s="346">
        <f t="shared" si="21"/>
        <v>100</v>
      </c>
    </row>
    <row r="59" spans="1:14" ht="24" hidden="1">
      <c r="A59" s="160"/>
      <c r="B59" s="160"/>
      <c r="C59" s="166" t="s">
        <v>53</v>
      </c>
      <c r="D59" s="167" t="s">
        <v>54</v>
      </c>
      <c r="E59" s="164">
        <v>2000</v>
      </c>
      <c r="F59" s="164">
        <v>2060</v>
      </c>
      <c r="G59" s="159"/>
      <c r="H59" s="164">
        <v>2060</v>
      </c>
      <c r="I59" s="178"/>
      <c r="J59" s="179">
        <f t="shared" si="19"/>
        <v>2060</v>
      </c>
      <c r="L59" s="328">
        <f t="shared" si="20"/>
        <v>2060</v>
      </c>
      <c r="M59" s="328"/>
      <c r="N59" s="328">
        <f t="shared" si="21"/>
        <v>2060</v>
      </c>
    </row>
    <row r="60" spans="1:14" ht="51.75" customHeight="1">
      <c r="A60" s="160"/>
      <c r="B60" s="185">
        <v>75616</v>
      </c>
      <c r="C60" s="166"/>
      <c r="D60" s="167" t="s">
        <v>68</v>
      </c>
      <c r="E60" s="164">
        <f>SUM(E61:E71)</f>
        <v>876205</v>
      </c>
      <c r="F60" s="181">
        <f>SUM(F61:F71)</f>
        <v>923887</v>
      </c>
      <c r="G60" s="159"/>
      <c r="H60" s="181">
        <f aca="true" t="shared" si="22" ref="H60:N60">SUM(H61:H71)</f>
        <v>923887</v>
      </c>
      <c r="I60" s="181">
        <f t="shared" si="22"/>
        <v>0</v>
      </c>
      <c r="J60" s="181">
        <f t="shared" si="22"/>
        <v>923887</v>
      </c>
      <c r="K60" s="324">
        <f t="shared" si="22"/>
        <v>0</v>
      </c>
      <c r="L60" s="181">
        <f t="shared" si="22"/>
        <v>923887</v>
      </c>
      <c r="M60" s="181">
        <f t="shared" si="22"/>
        <v>10110</v>
      </c>
      <c r="N60" s="181">
        <f t="shared" si="22"/>
        <v>933997</v>
      </c>
    </row>
    <row r="61" spans="1:14" ht="12.75" hidden="1">
      <c r="A61" s="160"/>
      <c r="B61" s="160"/>
      <c r="C61" s="166" t="s">
        <v>56</v>
      </c>
      <c r="D61" s="167" t="s">
        <v>57</v>
      </c>
      <c r="E61" s="164">
        <v>350000</v>
      </c>
      <c r="F61" s="164">
        <v>361200</v>
      </c>
      <c r="G61" s="159"/>
      <c r="H61" s="164">
        <v>361200</v>
      </c>
      <c r="I61" s="178"/>
      <c r="J61" s="179">
        <f>H61+I61</f>
        <v>361200</v>
      </c>
      <c r="L61" s="328">
        <f>J61+K61</f>
        <v>361200</v>
      </c>
      <c r="M61" s="328"/>
      <c r="N61" s="328">
        <f>L61+M61</f>
        <v>361200</v>
      </c>
    </row>
    <row r="62" spans="1:14" ht="12.75" hidden="1">
      <c r="A62" s="160"/>
      <c r="B62" s="160"/>
      <c r="C62" s="166" t="s">
        <v>58</v>
      </c>
      <c r="D62" s="167" t="s">
        <v>59</v>
      </c>
      <c r="E62" s="164">
        <v>460000</v>
      </c>
      <c r="F62" s="164">
        <v>492100</v>
      </c>
      <c r="G62" s="159"/>
      <c r="H62" s="164">
        <v>492100</v>
      </c>
      <c r="I62" s="178"/>
      <c r="J62" s="179">
        <f aca="true" t="shared" si="23" ref="J62:J71">H62+I62</f>
        <v>492100</v>
      </c>
      <c r="L62" s="328">
        <f aca="true" t="shared" si="24" ref="L62:L71">J62+K62</f>
        <v>492100</v>
      </c>
      <c r="M62" s="328"/>
      <c r="N62" s="328">
        <f aca="true" t="shared" si="25" ref="N62:N71">L62+M62</f>
        <v>492100</v>
      </c>
    </row>
    <row r="63" spans="1:14" ht="12.75">
      <c r="A63" s="160"/>
      <c r="B63" s="160"/>
      <c r="C63" s="166" t="s">
        <v>60</v>
      </c>
      <c r="D63" s="167" t="s">
        <v>61</v>
      </c>
      <c r="E63" s="164">
        <v>25</v>
      </c>
      <c r="F63" s="164">
        <v>27</v>
      </c>
      <c r="G63" s="159"/>
      <c r="H63" s="164">
        <v>27</v>
      </c>
      <c r="I63" s="178"/>
      <c r="J63" s="179">
        <f t="shared" si="23"/>
        <v>27</v>
      </c>
      <c r="L63" s="346">
        <f t="shared" si="24"/>
        <v>27</v>
      </c>
      <c r="M63" s="346">
        <v>110</v>
      </c>
      <c r="N63" s="346">
        <f t="shared" si="25"/>
        <v>137</v>
      </c>
    </row>
    <row r="64" spans="1:14" ht="12.75">
      <c r="A64" s="160"/>
      <c r="B64" s="160"/>
      <c r="C64" s="166" t="s">
        <v>62</v>
      </c>
      <c r="D64" s="167" t="s">
        <v>63</v>
      </c>
      <c r="E64" s="164">
        <v>36280</v>
      </c>
      <c r="F64" s="164">
        <v>40000</v>
      </c>
      <c r="G64" s="159"/>
      <c r="H64" s="164">
        <v>40000</v>
      </c>
      <c r="I64" s="178"/>
      <c r="J64" s="179">
        <f t="shared" si="23"/>
        <v>40000</v>
      </c>
      <c r="L64" s="346">
        <f t="shared" si="24"/>
        <v>40000</v>
      </c>
      <c r="M64" s="346">
        <v>10000</v>
      </c>
      <c r="N64" s="346">
        <f t="shared" si="25"/>
        <v>50000</v>
      </c>
    </row>
    <row r="65" spans="1:14" ht="12.75" hidden="1">
      <c r="A65" s="160"/>
      <c r="B65" s="160"/>
      <c r="C65" s="166" t="s">
        <v>69</v>
      </c>
      <c r="D65" s="167" t="s">
        <v>70</v>
      </c>
      <c r="E65" s="164">
        <v>1000</v>
      </c>
      <c r="F65" s="164">
        <v>1000</v>
      </c>
      <c r="G65" s="159"/>
      <c r="H65" s="164">
        <v>1000</v>
      </c>
      <c r="I65" s="178"/>
      <c r="J65" s="179">
        <f t="shared" si="23"/>
        <v>1000</v>
      </c>
      <c r="L65" s="328">
        <f t="shared" si="24"/>
        <v>1000</v>
      </c>
      <c r="M65" s="328"/>
      <c r="N65" s="328">
        <f t="shared" si="25"/>
        <v>1000</v>
      </c>
    </row>
    <row r="66" spans="1:14" ht="12.75" hidden="1">
      <c r="A66" s="160"/>
      <c r="B66" s="160"/>
      <c r="C66" s="166" t="s">
        <v>71</v>
      </c>
      <c r="D66" s="167" t="s">
        <v>72</v>
      </c>
      <c r="E66" s="164">
        <v>100</v>
      </c>
      <c r="F66" s="164">
        <v>100</v>
      </c>
      <c r="G66" s="159"/>
      <c r="H66" s="164">
        <v>100</v>
      </c>
      <c r="I66" s="178"/>
      <c r="J66" s="179">
        <f t="shared" si="23"/>
        <v>100</v>
      </c>
      <c r="L66" s="328">
        <f t="shared" si="24"/>
        <v>100</v>
      </c>
      <c r="M66" s="328"/>
      <c r="N66" s="328">
        <f t="shared" si="25"/>
        <v>100</v>
      </c>
    </row>
    <row r="67" spans="1:14" ht="12.75" hidden="1">
      <c r="A67" s="160"/>
      <c r="B67" s="160"/>
      <c r="C67" s="166" t="s">
        <v>73</v>
      </c>
      <c r="D67" s="167" t="s">
        <v>74</v>
      </c>
      <c r="E67" s="164">
        <v>500</v>
      </c>
      <c r="F67" s="164">
        <v>300</v>
      </c>
      <c r="G67" s="159"/>
      <c r="H67" s="164">
        <v>300</v>
      </c>
      <c r="I67" s="178"/>
      <c r="J67" s="179">
        <f t="shared" si="23"/>
        <v>300</v>
      </c>
      <c r="L67" s="328">
        <f t="shared" si="24"/>
        <v>300</v>
      </c>
      <c r="M67" s="328"/>
      <c r="N67" s="328">
        <f t="shared" si="25"/>
        <v>300</v>
      </c>
    </row>
    <row r="68" spans="1:14" ht="24" hidden="1">
      <c r="A68" s="160"/>
      <c r="B68" s="160"/>
      <c r="C68" s="166" t="s">
        <v>75</v>
      </c>
      <c r="D68" s="167" t="s">
        <v>76</v>
      </c>
      <c r="E68" s="164">
        <v>800</v>
      </c>
      <c r="F68" s="164">
        <v>830</v>
      </c>
      <c r="G68" s="159"/>
      <c r="H68" s="164">
        <v>830</v>
      </c>
      <c r="I68" s="178"/>
      <c r="J68" s="179">
        <f t="shared" si="23"/>
        <v>830</v>
      </c>
      <c r="L68" s="328">
        <f t="shared" si="24"/>
        <v>830</v>
      </c>
      <c r="M68" s="328"/>
      <c r="N68" s="328">
        <f t="shared" si="25"/>
        <v>830</v>
      </c>
    </row>
    <row r="69" spans="1:14" ht="14.25" customHeight="1" hidden="1">
      <c r="A69" s="160"/>
      <c r="B69" s="160"/>
      <c r="C69" s="166" t="s">
        <v>64</v>
      </c>
      <c r="D69" s="167" t="s">
        <v>65</v>
      </c>
      <c r="E69" s="164">
        <v>20000</v>
      </c>
      <c r="F69" s="164">
        <v>20600</v>
      </c>
      <c r="G69" s="159"/>
      <c r="H69" s="164">
        <v>20600</v>
      </c>
      <c r="I69" s="178"/>
      <c r="J69" s="179">
        <f t="shared" si="23"/>
        <v>20600</v>
      </c>
      <c r="L69" s="328">
        <f t="shared" si="24"/>
        <v>20600</v>
      </c>
      <c r="M69" s="328"/>
      <c r="N69" s="328">
        <f t="shared" si="25"/>
        <v>20600</v>
      </c>
    </row>
    <row r="70" spans="1:14" ht="12.75" hidden="1">
      <c r="A70" s="160"/>
      <c r="B70" s="160"/>
      <c r="C70" s="166" t="s">
        <v>26</v>
      </c>
      <c r="D70" s="167" t="s">
        <v>27</v>
      </c>
      <c r="E70" s="164">
        <v>1500</v>
      </c>
      <c r="F70" s="164">
        <v>1550</v>
      </c>
      <c r="G70" s="159"/>
      <c r="H70" s="164">
        <v>1550</v>
      </c>
      <c r="I70" s="178"/>
      <c r="J70" s="179">
        <f t="shared" si="23"/>
        <v>1550</v>
      </c>
      <c r="L70" s="328">
        <f t="shared" si="24"/>
        <v>1550</v>
      </c>
      <c r="M70" s="328"/>
      <c r="N70" s="328">
        <f t="shared" si="25"/>
        <v>1550</v>
      </c>
    </row>
    <row r="71" spans="1:14" ht="24" hidden="1">
      <c r="A71" s="160"/>
      <c r="B71" s="160"/>
      <c r="C71" s="166" t="s">
        <v>53</v>
      </c>
      <c r="D71" s="167" t="s">
        <v>54</v>
      </c>
      <c r="E71" s="164">
        <v>6000</v>
      </c>
      <c r="F71" s="164">
        <v>6180</v>
      </c>
      <c r="G71" s="159"/>
      <c r="H71" s="164">
        <v>6180</v>
      </c>
      <c r="I71" s="178"/>
      <c r="J71" s="179">
        <f t="shared" si="23"/>
        <v>6180</v>
      </c>
      <c r="L71" s="328">
        <f t="shared" si="24"/>
        <v>6180</v>
      </c>
      <c r="M71" s="328"/>
      <c r="N71" s="328">
        <f t="shared" si="25"/>
        <v>6180</v>
      </c>
    </row>
    <row r="72" spans="1:14" ht="37.5" customHeight="1" hidden="1">
      <c r="A72" s="160"/>
      <c r="B72" s="185">
        <v>75618</v>
      </c>
      <c r="C72" s="166"/>
      <c r="D72" s="167" t="s">
        <v>77</v>
      </c>
      <c r="E72" s="164">
        <f>SUM(E73:E75)</f>
        <v>107690</v>
      </c>
      <c r="F72" s="164">
        <f>SUM(F73:F75)</f>
        <v>102355</v>
      </c>
      <c r="G72" s="159"/>
      <c r="H72" s="164">
        <f aca="true" t="shared" si="26" ref="H72:N72">SUM(H73:H75)</f>
        <v>102355</v>
      </c>
      <c r="I72" s="164">
        <f t="shared" si="26"/>
        <v>0</v>
      </c>
      <c r="J72" s="164">
        <f t="shared" si="26"/>
        <v>102355</v>
      </c>
      <c r="K72" s="320">
        <f t="shared" si="26"/>
        <v>0</v>
      </c>
      <c r="L72" s="181">
        <f t="shared" si="26"/>
        <v>102355</v>
      </c>
      <c r="M72" s="181">
        <f t="shared" si="26"/>
        <v>0</v>
      </c>
      <c r="N72" s="181">
        <f t="shared" si="26"/>
        <v>102355</v>
      </c>
    </row>
    <row r="73" spans="1:14" ht="12.75" hidden="1">
      <c r="A73" s="160"/>
      <c r="B73" s="160"/>
      <c r="C73" s="166" t="s">
        <v>78</v>
      </c>
      <c r="D73" s="167" t="s">
        <v>79</v>
      </c>
      <c r="E73" s="164">
        <v>12000</v>
      </c>
      <c r="F73" s="164">
        <v>12300</v>
      </c>
      <c r="G73" s="159"/>
      <c r="H73" s="164">
        <v>12300</v>
      </c>
      <c r="I73" s="178"/>
      <c r="J73" s="179">
        <f>H73+I73</f>
        <v>12300</v>
      </c>
      <c r="L73" s="328">
        <f>J73+K73</f>
        <v>12300</v>
      </c>
      <c r="M73" s="328"/>
      <c r="N73" s="328">
        <f>L73+M73</f>
        <v>12300</v>
      </c>
    </row>
    <row r="74" spans="1:14" ht="24" hidden="1">
      <c r="A74" s="160"/>
      <c r="B74" s="160"/>
      <c r="C74" s="166" t="s">
        <v>80</v>
      </c>
      <c r="D74" s="167" t="s">
        <v>81</v>
      </c>
      <c r="E74" s="181">
        <v>89490</v>
      </c>
      <c r="F74" s="181">
        <v>84200</v>
      </c>
      <c r="G74" s="159"/>
      <c r="H74" s="181">
        <v>84200</v>
      </c>
      <c r="I74" s="178"/>
      <c r="J74" s="179">
        <f>H74+I74</f>
        <v>84200</v>
      </c>
      <c r="L74" s="328">
        <f>J74+K74</f>
        <v>84200</v>
      </c>
      <c r="M74" s="328"/>
      <c r="N74" s="328">
        <f>L74+M74</f>
        <v>84200</v>
      </c>
    </row>
    <row r="75" spans="1:14" ht="37.5" customHeight="1" hidden="1">
      <c r="A75" s="160"/>
      <c r="B75" s="160"/>
      <c r="C75" s="166" t="s">
        <v>82</v>
      </c>
      <c r="D75" s="167" t="s">
        <v>83</v>
      </c>
      <c r="E75" s="164">
        <v>6200</v>
      </c>
      <c r="F75" s="164">
        <v>5855</v>
      </c>
      <c r="G75" s="159"/>
      <c r="H75" s="164">
        <v>5855</v>
      </c>
      <c r="I75" s="178"/>
      <c r="J75" s="179">
        <f>H75+I75</f>
        <v>5855</v>
      </c>
      <c r="L75" s="328">
        <f>J75+K75</f>
        <v>5855</v>
      </c>
      <c r="M75" s="328"/>
      <c r="N75" s="328">
        <f>L75+M75</f>
        <v>5855</v>
      </c>
    </row>
    <row r="76" spans="1:14" ht="26.25" customHeight="1" hidden="1">
      <c r="A76" s="160"/>
      <c r="B76" s="185">
        <v>75621</v>
      </c>
      <c r="C76" s="166"/>
      <c r="D76" s="167" t="s">
        <v>84</v>
      </c>
      <c r="E76" s="164">
        <f aca="true" t="shared" si="27" ref="E76:N76">SUM(E77+E78)</f>
        <v>1215134</v>
      </c>
      <c r="F76" s="164">
        <f t="shared" si="27"/>
        <v>1543687</v>
      </c>
      <c r="G76" s="164">
        <f t="shared" si="27"/>
        <v>10331</v>
      </c>
      <c r="H76" s="164">
        <f t="shared" si="27"/>
        <v>1554018</v>
      </c>
      <c r="I76" s="164">
        <f t="shared" si="27"/>
        <v>0</v>
      </c>
      <c r="J76" s="164">
        <f t="shared" si="27"/>
        <v>1554018</v>
      </c>
      <c r="K76" s="320">
        <f t="shared" si="27"/>
        <v>0</v>
      </c>
      <c r="L76" s="181">
        <f t="shared" si="27"/>
        <v>1554018</v>
      </c>
      <c r="M76" s="181">
        <f t="shared" si="27"/>
        <v>0</v>
      </c>
      <c r="N76" s="181">
        <f t="shared" si="27"/>
        <v>1554018</v>
      </c>
    </row>
    <row r="77" spans="1:14" ht="13.5" customHeight="1" hidden="1">
      <c r="A77" s="160"/>
      <c r="B77" s="185"/>
      <c r="C77" s="166" t="s">
        <v>85</v>
      </c>
      <c r="D77" s="167" t="s">
        <v>86</v>
      </c>
      <c r="E77" s="164">
        <v>1215034</v>
      </c>
      <c r="F77" s="164">
        <v>1542687</v>
      </c>
      <c r="G77" s="177">
        <v>10331</v>
      </c>
      <c r="H77" s="177">
        <f>SUM(F77+G77)</f>
        <v>1553018</v>
      </c>
      <c r="I77" s="178"/>
      <c r="J77" s="189">
        <f>H77+I77</f>
        <v>1553018</v>
      </c>
      <c r="L77" s="328">
        <f>J77+K77</f>
        <v>1553018</v>
      </c>
      <c r="M77" s="328"/>
      <c r="N77" s="328">
        <f>L77+M77</f>
        <v>1553018</v>
      </c>
    </row>
    <row r="78" spans="1:14" ht="15" customHeight="1" hidden="1">
      <c r="A78" s="160"/>
      <c r="B78" s="185"/>
      <c r="C78" s="166" t="s">
        <v>87</v>
      </c>
      <c r="D78" s="167" t="s">
        <v>88</v>
      </c>
      <c r="E78" s="164">
        <v>100</v>
      </c>
      <c r="F78" s="164">
        <v>1000</v>
      </c>
      <c r="G78" s="164">
        <v>0</v>
      </c>
      <c r="H78" s="164">
        <v>1000</v>
      </c>
      <c r="I78" s="178"/>
      <c r="J78" s="189">
        <f>H78+I78</f>
        <v>1000</v>
      </c>
      <c r="L78" s="328">
        <f>J78+K78</f>
        <v>1000</v>
      </c>
      <c r="M78" s="328"/>
      <c r="N78" s="328">
        <f>L78+M78</f>
        <v>1000</v>
      </c>
    </row>
    <row r="79" spans="1:14" ht="12.75">
      <c r="A79" s="155">
        <v>758</v>
      </c>
      <c r="B79" s="183"/>
      <c r="C79" s="172"/>
      <c r="D79" s="173" t="s">
        <v>89</v>
      </c>
      <c r="E79" s="158" t="e">
        <f>SUM(E80+#REF!+E82+E84)</f>
        <v>#REF!</v>
      </c>
      <c r="F79" s="158">
        <f aca="true" t="shared" si="28" ref="F79:K79">SUM(F80+F82+F84+F87)</f>
        <v>5087055</v>
      </c>
      <c r="G79" s="158">
        <f t="shared" si="28"/>
        <v>349799</v>
      </c>
      <c r="H79" s="158">
        <f t="shared" si="28"/>
        <v>5436854</v>
      </c>
      <c r="I79" s="158">
        <f t="shared" si="28"/>
        <v>0</v>
      </c>
      <c r="J79" s="158">
        <f t="shared" si="28"/>
        <v>5436854</v>
      </c>
      <c r="K79" s="319">
        <f t="shared" si="28"/>
        <v>0</v>
      </c>
      <c r="L79" s="184">
        <f>SUM(L80+L82+L84+L87)</f>
        <v>5436854</v>
      </c>
      <c r="M79" s="184">
        <f>SUM(M80+M82+M84+M87)</f>
        <v>362861</v>
      </c>
      <c r="N79" s="184">
        <f>SUM(N80+N82+N84+N87)</f>
        <v>5799715</v>
      </c>
    </row>
    <row r="80" spans="1:14" ht="26.25" customHeight="1" hidden="1">
      <c r="A80" s="160"/>
      <c r="B80" s="185">
        <v>75801</v>
      </c>
      <c r="C80" s="166"/>
      <c r="D80" s="167" t="s">
        <v>90</v>
      </c>
      <c r="E80" s="164">
        <f aca="true" t="shared" si="29" ref="E80:N80">SUM(E81)</f>
        <v>3827883</v>
      </c>
      <c r="F80" s="164">
        <f t="shared" si="29"/>
        <v>4555356</v>
      </c>
      <c r="G80" s="164">
        <f t="shared" si="29"/>
        <v>349799</v>
      </c>
      <c r="H80" s="164">
        <f t="shared" si="29"/>
        <v>4905155</v>
      </c>
      <c r="I80" s="164">
        <f t="shared" si="29"/>
        <v>0</v>
      </c>
      <c r="J80" s="164">
        <f t="shared" si="29"/>
        <v>4905155</v>
      </c>
      <c r="K80" s="320">
        <f t="shared" si="29"/>
        <v>0</v>
      </c>
      <c r="L80" s="181">
        <f t="shared" si="29"/>
        <v>4905155</v>
      </c>
      <c r="M80" s="181">
        <f t="shared" si="29"/>
        <v>0</v>
      </c>
      <c r="N80" s="181">
        <f t="shared" si="29"/>
        <v>4905155</v>
      </c>
    </row>
    <row r="81" spans="1:14" ht="12.75" hidden="1">
      <c r="A81" s="160"/>
      <c r="B81" s="185"/>
      <c r="C81" s="166" t="s">
        <v>91</v>
      </c>
      <c r="D81" s="167" t="s">
        <v>92</v>
      </c>
      <c r="E81" s="164">
        <v>3827883</v>
      </c>
      <c r="F81" s="164">
        <v>4555356</v>
      </c>
      <c r="G81" s="159">
        <v>349799</v>
      </c>
      <c r="H81" s="177">
        <f>SUM(F81+G81)</f>
        <v>4905155</v>
      </c>
      <c r="I81" s="178"/>
      <c r="J81" s="179">
        <f>H81+I81</f>
        <v>4905155</v>
      </c>
      <c r="L81" s="328">
        <f>J81+K81</f>
        <v>4905155</v>
      </c>
      <c r="M81" s="328"/>
      <c r="N81" s="328">
        <f>L81+M81</f>
        <v>4905155</v>
      </c>
    </row>
    <row r="82" spans="1:14" ht="24" hidden="1">
      <c r="A82" s="160"/>
      <c r="B82" s="185">
        <v>75807</v>
      </c>
      <c r="C82" s="166"/>
      <c r="D82" s="167" t="s">
        <v>93</v>
      </c>
      <c r="E82" s="164">
        <f>SUM(E83)</f>
        <v>558929</v>
      </c>
      <c r="F82" s="164">
        <f>SUM(F83)</f>
        <v>495409</v>
      </c>
      <c r="G82" s="159">
        <v>0</v>
      </c>
      <c r="H82" s="164">
        <f aca="true" t="shared" si="30" ref="H82:N82">SUM(H83)</f>
        <v>495409</v>
      </c>
      <c r="I82" s="164">
        <f t="shared" si="30"/>
        <v>0</v>
      </c>
      <c r="J82" s="164">
        <f t="shared" si="30"/>
        <v>495409</v>
      </c>
      <c r="K82" s="320">
        <f t="shared" si="30"/>
        <v>0</v>
      </c>
      <c r="L82" s="181">
        <f t="shared" si="30"/>
        <v>495409</v>
      </c>
      <c r="M82" s="181">
        <f t="shared" si="30"/>
        <v>0</v>
      </c>
      <c r="N82" s="181">
        <f t="shared" si="30"/>
        <v>495409</v>
      </c>
    </row>
    <row r="83" spans="1:14" ht="12.75" hidden="1">
      <c r="A83" s="160"/>
      <c r="B83" s="160"/>
      <c r="C83" s="166" t="s">
        <v>91</v>
      </c>
      <c r="D83" s="167" t="s">
        <v>92</v>
      </c>
      <c r="E83" s="164">
        <v>558929</v>
      </c>
      <c r="F83" s="164">
        <v>495409</v>
      </c>
      <c r="G83" s="159">
        <v>0</v>
      </c>
      <c r="H83" s="164">
        <v>495409</v>
      </c>
      <c r="I83" s="178"/>
      <c r="J83" s="179">
        <f>H83+I83</f>
        <v>495409</v>
      </c>
      <c r="L83" s="328">
        <f>J83+K83</f>
        <v>495409</v>
      </c>
      <c r="M83" s="328"/>
      <c r="N83" s="328">
        <f>L83+M83</f>
        <v>495409</v>
      </c>
    </row>
    <row r="84" spans="1:14" ht="12.75">
      <c r="A84" s="160"/>
      <c r="B84" s="160">
        <v>75814</v>
      </c>
      <c r="C84" s="166"/>
      <c r="D84" s="167" t="s">
        <v>94</v>
      </c>
      <c r="E84" s="164">
        <f>SUM(E85:E86)</f>
        <v>177718</v>
      </c>
      <c r="F84" s="164">
        <f>SUM(F85:F86)</f>
        <v>10100</v>
      </c>
      <c r="G84" s="159">
        <v>0</v>
      </c>
      <c r="H84" s="164">
        <f>SUM(H85:H86)</f>
        <v>10100</v>
      </c>
      <c r="I84" s="164"/>
      <c r="J84" s="164">
        <f>SUM(J85:J86)</f>
        <v>10100</v>
      </c>
      <c r="K84" s="320">
        <f>SUM(K85:K86)</f>
        <v>0</v>
      </c>
      <c r="L84" s="181">
        <f>SUM(L85:L86)</f>
        <v>10100</v>
      </c>
      <c r="M84" s="181">
        <f>SUM(M85:M86)</f>
        <v>362861</v>
      </c>
      <c r="N84" s="181">
        <f>SUM(N85:N86)</f>
        <v>372961</v>
      </c>
    </row>
    <row r="85" spans="1:14" ht="12.75">
      <c r="A85" s="160"/>
      <c r="B85" s="160"/>
      <c r="C85" s="166" t="s">
        <v>32</v>
      </c>
      <c r="D85" s="167" t="s">
        <v>33</v>
      </c>
      <c r="E85" s="164">
        <v>42000</v>
      </c>
      <c r="F85" s="164">
        <v>10000</v>
      </c>
      <c r="G85" s="159">
        <v>0</v>
      </c>
      <c r="H85" s="164">
        <v>10000</v>
      </c>
      <c r="I85" s="178"/>
      <c r="J85" s="189">
        <f>H85+I85</f>
        <v>10000</v>
      </c>
      <c r="L85" s="346">
        <f>J85+K85</f>
        <v>10000</v>
      </c>
      <c r="M85" s="346">
        <v>20000</v>
      </c>
      <c r="N85" s="346">
        <f>L85+M85</f>
        <v>30000</v>
      </c>
    </row>
    <row r="86" spans="1:14" ht="12.75">
      <c r="A86" s="160"/>
      <c r="B86" s="160"/>
      <c r="C86" s="166" t="s">
        <v>95</v>
      </c>
      <c r="D86" s="167" t="s">
        <v>96</v>
      </c>
      <c r="E86" s="164">
        <v>135718</v>
      </c>
      <c r="F86" s="164">
        <v>100</v>
      </c>
      <c r="G86" s="159">
        <v>0</v>
      </c>
      <c r="H86" s="164">
        <v>100</v>
      </c>
      <c r="I86" s="189"/>
      <c r="J86" s="189">
        <f>H86+I86</f>
        <v>100</v>
      </c>
      <c r="L86" s="346">
        <f>J86+K86</f>
        <v>100</v>
      </c>
      <c r="M86" s="346">
        <v>342861</v>
      </c>
      <c r="N86" s="346">
        <f>L86+M86</f>
        <v>342961</v>
      </c>
    </row>
    <row r="87" spans="1:14" ht="15.75" customHeight="1" hidden="1">
      <c r="A87" s="160"/>
      <c r="B87" s="160">
        <v>75831</v>
      </c>
      <c r="C87" s="166"/>
      <c r="D87" s="167" t="s">
        <v>97</v>
      </c>
      <c r="E87" s="164">
        <v>0</v>
      </c>
      <c r="F87" s="164">
        <f>SUM(F88)</f>
        <v>26190</v>
      </c>
      <c r="G87" s="159">
        <v>0</v>
      </c>
      <c r="H87" s="164">
        <f aca="true" t="shared" si="31" ref="H87:N87">SUM(H88)</f>
        <v>26190</v>
      </c>
      <c r="I87" s="164">
        <f t="shared" si="31"/>
        <v>0</v>
      </c>
      <c r="J87" s="164">
        <f t="shared" si="31"/>
        <v>26190</v>
      </c>
      <c r="K87" s="320">
        <f t="shared" si="31"/>
        <v>0</v>
      </c>
      <c r="L87" s="181">
        <f t="shared" si="31"/>
        <v>26190</v>
      </c>
      <c r="M87" s="181">
        <f t="shared" si="31"/>
        <v>0</v>
      </c>
      <c r="N87" s="181">
        <f t="shared" si="31"/>
        <v>26190</v>
      </c>
    </row>
    <row r="88" spans="1:14" ht="12.75" hidden="1">
      <c r="A88" s="160"/>
      <c r="B88" s="160"/>
      <c r="C88" s="166" t="s">
        <v>91</v>
      </c>
      <c r="D88" s="167" t="s">
        <v>92</v>
      </c>
      <c r="E88" s="164">
        <v>0</v>
      </c>
      <c r="F88" s="164">
        <v>26190</v>
      </c>
      <c r="G88" s="159">
        <v>0</v>
      </c>
      <c r="H88" s="164">
        <v>26190</v>
      </c>
      <c r="I88" s="178"/>
      <c r="J88" s="179">
        <f>H88+I88</f>
        <v>26190</v>
      </c>
      <c r="L88" s="328">
        <f>J88+K88</f>
        <v>26190</v>
      </c>
      <c r="M88" s="328"/>
      <c r="N88" s="328">
        <f>L88+M88</f>
        <v>26190</v>
      </c>
    </row>
    <row r="89" spans="1:14" ht="12.75">
      <c r="A89" s="155">
        <v>801</v>
      </c>
      <c r="B89" s="155"/>
      <c r="C89" s="172"/>
      <c r="D89" s="173" t="s">
        <v>98</v>
      </c>
      <c r="E89" s="158" t="e">
        <f>SUM(E90+E97+#REF!+#REF!)</f>
        <v>#REF!</v>
      </c>
      <c r="F89" s="158">
        <f>SUM(F90+F97)</f>
        <v>210543</v>
      </c>
      <c r="G89" s="159">
        <v>0</v>
      </c>
      <c r="H89" s="158">
        <f aca="true" t="shared" si="32" ref="H89:N89">SUM(H90+H97)</f>
        <v>210543</v>
      </c>
      <c r="I89" s="158">
        <f t="shared" si="32"/>
        <v>0</v>
      </c>
      <c r="J89" s="158">
        <f t="shared" si="32"/>
        <v>210543</v>
      </c>
      <c r="K89" s="319">
        <f t="shared" si="32"/>
        <v>0</v>
      </c>
      <c r="L89" s="184">
        <f t="shared" si="32"/>
        <v>210543</v>
      </c>
      <c r="M89" s="184">
        <f t="shared" si="32"/>
        <v>6686</v>
      </c>
      <c r="N89" s="184">
        <f t="shared" si="32"/>
        <v>217229</v>
      </c>
    </row>
    <row r="90" spans="1:14" ht="12.75">
      <c r="A90" s="160"/>
      <c r="B90" s="160">
        <v>80101</v>
      </c>
      <c r="C90" s="166"/>
      <c r="D90" s="167" t="s">
        <v>99</v>
      </c>
      <c r="E90" s="164">
        <f>SUM(E92:E96)</f>
        <v>53680</v>
      </c>
      <c r="F90" s="164">
        <f>SUM(F92:F96)</f>
        <v>55268</v>
      </c>
      <c r="G90" s="159">
        <v>0</v>
      </c>
      <c r="H90" s="164">
        <f>SUM(H92:H96)</f>
        <v>55268</v>
      </c>
      <c r="I90" s="164">
        <f>SUM(I92:I96)</f>
        <v>0</v>
      </c>
      <c r="J90" s="164">
        <f>SUM(J92:J96)</f>
        <v>55268</v>
      </c>
      <c r="K90" s="320">
        <f>SUM(K92:K96)</f>
        <v>0</v>
      </c>
      <c r="L90" s="181">
        <f>SUM(L92:L96)</f>
        <v>55268</v>
      </c>
      <c r="M90" s="329">
        <f>SUM(M91:M96)</f>
        <v>6686</v>
      </c>
      <c r="N90" s="346">
        <f>SUM(N91:N96)</f>
        <v>61954</v>
      </c>
    </row>
    <row r="91" spans="1:14" ht="12.75">
      <c r="A91" s="160"/>
      <c r="B91" s="160"/>
      <c r="C91" s="166" t="s">
        <v>41</v>
      </c>
      <c r="D91" s="167" t="s">
        <v>42</v>
      </c>
      <c r="E91" s="164"/>
      <c r="F91" s="164"/>
      <c r="G91" s="159"/>
      <c r="H91" s="164"/>
      <c r="I91" s="164"/>
      <c r="J91" s="164"/>
      <c r="K91" s="81"/>
      <c r="L91" s="181"/>
      <c r="M91" s="330">
        <v>3500</v>
      </c>
      <c r="N91" s="330">
        <f aca="true" t="shared" si="33" ref="N91:N96">L91+M91</f>
        <v>3500</v>
      </c>
    </row>
    <row r="92" spans="1:14" ht="12.75" hidden="1">
      <c r="A92" s="160"/>
      <c r="B92" s="160"/>
      <c r="C92" s="166" t="s">
        <v>32</v>
      </c>
      <c r="D92" s="167" t="s">
        <v>33</v>
      </c>
      <c r="E92" s="164">
        <v>3150</v>
      </c>
      <c r="F92" s="164">
        <v>6000</v>
      </c>
      <c r="G92" s="159">
        <v>0</v>
      </c>
      <c r="H92" s="164">
        <v>6000</v>
      </c>
      <c r="I92" s="178"/>
      <c r="J92" s="179">
        <f>H92+I92</f>
        <v>6000</v>
      </c>
      <c r="L92" s="330">
        <f>J92+K92</f>
        <v>6000</v>
      </c>
      <c r="M92" s="330"/>
      <c r="N92" s="330">
        <f t="shared" si="33"/>
        <v>6000</v>
      </c>
    </row>
    <row r="93" spans="1:14" ht="12.75">
      <c r="A93" s="160"/>
      <c r="B93" s="160"/>
      <c r="C93" s="166" t="s">
        <v>95</v>
      </c>
      <c r="D93" s="167" t="s">
        <v>96</v>
      </c>
      <c r="E93" s="164">
        <v>700</v>
      </c>
      <c r="F93" s="164">
        <v>550</v>
      </c>
      <c r="G93" s="159">
        <v>0</v>
      </c>
      <c r="H93" s="164">
        <v>550</v>
      </c>
      <c r="I93" s="178"/>
      <c r="J93" s="179">
        <f>H93+I93</f>
        <v>550</v>
      </c>
      <c r="L93" s="330">
        <f>J93+K93</f>
        <v>550</v>
      </c>
      <c r="M93" s="330">
        <v>1000</v>
      </c>
      <c r="N93" s="330">
        <f t="shared" si="33"/>
        <v>1550</v>
      </c>
    </row>
    <row r="94" spans="1:14" ht="36">
      <c r="A94" s="160"/>
      <c r="B94" s="160"/>
      <c r="C94" s="166" t="s">
        <v>100</v>
      </c>
      <c r="D94" s="167" t="s">
        <v>109</v>
      </c>
      <c r="E94" s="164"/>
      <c r="F94" s="164"/>
      <c r="G94" s="159"/>
      <c r="H94" s="164"/>
      <c r="I94" s="178"/>
      <c r="J94" s="179"/>
      <c r="L94" s="328"/>
      <c r="M94" s="330">
        <v>2186</v>
      </c>
      <c r="N94" s="330">
        <f t="shared" si="33"/>
        <v>2186</v>
      </c>
    </row>
    <row r="95" spans="1:14" ht="48.75" customHeight="1" hidden="1">
      <c r="A95" s="160"/>
      <c r="B95" s="160"/>
      <c r="C95" s="166" t="s">
        <v>300</v>
      </c>
      <c r="D95" s="167" t="s">
        <v>301</v>
      </c>
      <c r="E95" s="164"/>
      <c r="F95" s="164"/>
      <c r="G95" s="159">
        <v>48718</v>
      </c>
      <c r="H95" s="164">
        <f>F95+G95</f>
        <v>48718</v>
      </c>
      <c r="I95" s="189"/>
      <c r="J95" s="189">
        <f>H95+I95</f>
        <v>48718</v>
      </c>
      <c r="L95" s="330">
        <f>J95+K95</f>
        <v>48718</v>
      </c>
      <c r="M95" s="330"/>
      <c r="N95" s="330">
        <f t="shared" si="33"/>
        <v>48718</v>
      </c>
    </row>
    <row r="96" spans="1:14" ht="60.75" customHeight="1" hidden="1">
      <c r="A96" s="160"/>
      <c r="B96" s="160"/>
      <c r="C96" s="166" t="s">
        <v>265</v>
      </c>
      <c r="D96" s="167" t="s">
        <v>266</v>
      </c>
      <c r="E96" s="164">
        <v>49830</v>
      </c>
      <c r="F96" s="164">
        <v>48718</v>
      </c>
      <c r="G96" s="159">
        <v>-48718</v>
      </c>
      <c r="H96" s="164">
        <f>F96+G96</f>
        <v>0</v>
      </c>
      <c r="I96" s="190"/>
      <c r="J96" s="189">
        <f>H96+I96</f>
        <v>0</v>
      </c>
      <c r="L96" s="328">
        <f>J96+K96</f>
        <v>0</v>
      </c>
      <c r="M96" s="328"/>
      <c r="N96" s="328">
        <f t="shared" si="33"/>
        <v>0</v>
      </c>
    </row>
    <row r="97" spans="1:14" ht="12.75" hidden="1">
      <c r="A97" s="160"/>
      <c r="B97" s="160">
        <v>80104</v>
      </c>
      <c r="C97" s="166"/>
      <c r="D97" s="167" t="s">
        <v>101</v>
      </c>
      <c r="E97" s="164">
        <f>SUM(E98:E100)</f>
        <v>114750</v>
      </c>
      <c r="F97" s="164">
        <f>SUM(F98:F100)</f>
        <v>155275</v>
      </c>
      <c r="G97" s="159">
        <v>0</v>
      </c>
      <c r="H97" s="164">
        <f aca="true" t="shared" si="34" ref="H97:N97">SUM(H98:H100)</f>
        <v>155275</v>
      </c>
      <c r="I97" s="164">
        <f t="shared" si="34"/>
        <v>0</v>
      </c>
      <c r="J97" s="164">
        <f t="shared" si="34"/>
        <v>155275</v>
      </c>
      <c r="K97" s="320">
        <f t="shared" si="34"/>
        <v>0</v>
      </c>
      <c r="L97" s="181">
        <f t="shared" si="34"/>
        <v>155275</v>
      </c>
      <c r="M97" s="181">
        <f t="shared" si="34"/>
        <v>0</v>
      </c>
      <c r="N97" s="181">
        <f t="shared" si="34"/>
        <v>155275</v>
      </c>
    </row>
    <row r="98" spans="1:14" ht="12.75" hidden="1">
      <c r="A98" s="160"/>
      <c r="B98" s="160"/>
      <c r="C98" s="166" t="s">
        <v>41</v>
      </c>
      <c r="D98" s="167" t="s">
        <v>42</v>
      </c>
      <c r="E98" s="164">
        <v>113400</v>
      </c>
      <c r="F98" s="164">
        <v>153125</v>
      </c>
      <c r="G98" s="159">
        <v>0</v>
      </c>
      <c r="H98" s="164">
        <v>153125</v>
      </c>
      <c r="I98" s="178"/>
      <c r="J98" s="179">
        <f>H98+I98</f>
        <v>153125</v>
      </c>
      <c r="L98" s="330">
        <f>J98+K98</f>
        <v>153125</v>
      </c>
      <c r="M98" s="330"/>
      <c r="N98" s="330">
        <f>L98+M98</f>
        <v>153125</v>
      </c>
    </row>
    <row r="99" spans="1:14" ht="12.75" hidden="1">
      <c r="A99" s="160"/>
      <c r="B99" s="160"/>
      <c r="C99" s="166" t="s">
        <v>32</v>
      </c>
      <c r="D99" s="167" t="s">
        <v>33</v>
      </c>
      <c r="E99" s="164">
        <v>1200</v>
      </c>
      <c r="F99" s="164">
        <v>2000</v>
      </c>
      <c r="G99" s="159">
        <v>0</v>
      </c>
      <c r="H99" s="164">
        <v>2000</v>
      </c>
      <c r="I99" s="178"/>
      <c r="J99" s="179">
        <f>H99+I99</f>
        <v>2000</v>
      </c>
      <c r="L99" s="330">
        <f>J99+K99</f>
        <v>2000</v>
      </c>
      <c r="M99" s="330"/>
      <c r="N99" s="330">
        <f>L99+M99</f>
        <v>2000</v>
      </c>
    </row>
    <row r="100" spans="1:14" ht="12.75" hidden="1">
      <c r="A100" s="160"/>
      <c r="B100" s="160"/>
      <c r="C100" s="166" t="s">
        <v>95</v>
      </c>
      <c r="D100" s="167" t="s">
        <v>96</v>
      </c>
      <c r="E100" s="164">
        <v>150</v>
      </c>
      <c r="F100" s="164">
        <v>150</v>
      </c>
      <c r="G100" s="159">
        <v>0</v>
      </c>
      <c r="H100" s="164">
        <v>150</v>
      </c>
      <c r="I100" s="178"/>
      <c r="J100" s="179">
        <f>H100+I100</f>
        <v>150</v>
      </c>
      <c r="L100" s="330">
        <f>J100+K100</f>
        <v>150</v>
      </c>
      <c r="M100" s="330"/>
      <c r="N100" s="330">
        <f>L100+M100</f>
        <v>150</v>
      </c>
    </row>
    <row r="101" spans="1:14" ht="12.75">
      <c r="A101" s="155">
        <v>852</v>
      </c>
      <c r="B101" s="155"/>
      <c r="C101" s="172"/>
      <c r="D101" s="173" t="s">
        <v>103</v>
      </c>
      <c r="E101" s="158" t="e">
        <f>SUM(E103+E105+E107+#REF!+E111+#REF!+#REF!)</f>
        <v>#REF!</v>
      </c>
      <c r="F101" s="158">
        <f>SUM(F103+F105+F107+F111)</f>
        <v>817365</v>
      </c>
      <c r="G101" s="159">
        <v>0</v>
      </c>
      <c r="H101" s="158">
        <f>SUM(H103+H105+H107+H111)</f>
        <v>817365</v>
      </c>
      <c r="I101" s="158">
        <f aca="true" t="shared" si="35" ref="I101:N101">SUM(I103+I105+I107+I111+I115)</f>
        <v>10014</v>
      </c>
      <c r="J101" s="158">
        <f t="shared" si="35"/>
        <v>827379</v>
      </c>
      <c r="K101" s="319">
        <f t="shared" si="35"/>
        <v>0</v>
      </c>
      <c r="L101" s="184">
        <f t="shared" si="35"/>
        <v>827379</v>
      </c>
      <c r="M101" s="184">
        <f t="shared" si="35"/>
        <v>46700</v>
      </c>
      <c r="N101" s="184">
        <f t="shared" si="35"/>
        <v>874079</v>
      </c>
    </row>
    <row r="102" spans="1:14" ht="12.75" hidden="1">
      <c r="A102" s="155"/>
      <c r="B102" s="155"/>
      <c r="C102" s="172"/>
      <c r="D102" s="173"/>
      <c r="E102" s="158"/>
      <c r="F102" s="158"/>
      <c r="G102" s="159"/>
      <c r="H102" s="158"/>
      <c r="I102" s="178"/>
      <c r="J102" s="178"/>
      <c r="L102" s="328"/>
      <c r="M102" s="328"/>
      <c r="N102" s="328"/>
    </row>
    <row r="103" spans="1:14" ht="36" hidden="1">
      <c r="A103" s="160"/>
      <c r="B103" s="185">
        <v>85212</v>
      </c>
      <c r="C103" s="166"/>
      <c r="D103" s="167" t="s">
        <v>104</v>
      </c>
      <c r="E103" s="164" t="e">
        <f>SUM(E104+#REF!)</f>
        <v>#REF!</v>
      </c>
      <c r="F103" s="164">
        <f>SUM(F104)</f>
        <v>716000</v>
      </c>
      <c r="G103" s="159">
        <v>0</v>
      </c>
      <c r="H103" s="164">
        <f aca="true" t="shared" si="36" ref="H103:N103">SUM(H104)</f>
        <v>716000</v>
      </c>
      <c r="I103" s="164">
        <f t="shared" si="36"/>
        <v>0</v>
      </c>
      <c r="J103" s="164">
        <f t="shared" si="36"/>
        <v>716000</v>
      </c>
      <c r="K103" s="320">
        <f t="shared" si="36"/>
        <v>0</v>
      </c>
      <c r="L103" s="181">
        <f t="shared" si="36"/>
        <v>716000</v>
      </c>
      <c r="M103" s="181">
        <f t="shared" si="36"/>
        <v>0</v>
      </c>
      <c r="N103" s="181">
        <f t="shared" si="36"/>
        <v>716000</v>
      </c>
    </row>
    <row r="104" spans="1:14" ht="52.5" customHeight="1" hidden="1">
      <c r="A104" s="160"/>
      <c r="B104" s="185"/>
      <c r="C104" s="166" t="s">
        <v>36</v>
      </c>
      <c r="D104" s="167" t="s">
        <v>37</v>
      </c>
      <c r="E104" s="164">
        <v>357346</v>
      </c>
      <c r="F104" s="181">
        <v>716000</v>
      </c>
      <c r="G104" s="159">
        <v>0</v>
      </c>
      <c r="H104" s="181">
        <v>716000</v>
      </c>
      <c r="I104" s="178"/>
      <c r="J104" s="179">
        <f>H104+I104</f>
        <v>716000</v>
      </c>
      <c r="L104" s="330">
        <f>J104+K104</f>
        <v>716000</v>
      </c>
      <c r="M104" s="330">
        <v>0</v>
      </c>
      <c r="N104" s="330">
        <f>L104+M104</f>
        <v>716000</v>
      </c>
    </row>
    <row r="105" spans="1:14" ht="48.75" customHeight="1" hidden="1">
      <c r="A105" s="160"/>
      <c r="B105" s="185">
        <v>85213</v>
      </c>
      <c r="C105" s="166"/>
      <c r="D105" s="167" t="s">
        <v>105</v>
      </c>
      <c r="E105" s="164">
        <f>SUM(E106)</f>
        <v>6900</v>
      </c>
      <c r="F105" s="181">
        <f>SUM(F106)</f>
        <v>6500</v>
      </c>
      <c r="G105" s="159">
        <v>0</v>
      </c>
      <c r="H105" s="181">
        <f aca="true" t="shared" si="37" ref="H105:N105">SUM(H106)</f>
        <v>6500</v>
      </c>
      <c r="I105" s="181">
        <f t="shared" si="37"/>
        <v>0</v>
      </c>
      <c r="J105" s="181">
        <f t="shared" si="37"/>
        <v>6500</v>
      </c>
      <c r="K105" s="324">
        <f t="shared" si="37"/>
        <v>0</v>
      </c>
      <c r="L105" s="181">
        <f t="shared" si="37"/>
        <v>6500</v>
      </c>
      <c r="M105" s="181">
        <f t="shared" si="37"/>
        <v>0</v>
      </c>
      <c r="N105" s="181">
        <f t="shared" si="37"/>
        <v>6500</v>
      </c>
    </row>
    <row r="106" spans="1:14" ht="50.25" customHeight="1" hidden="1">
      <c r="A106" s="160"/>
      <c r="B106" s="160"/>
      <c r="C106" s="166" t="s">
        <v>36</v>
      </c>
      <c r="D106" s="167" t="s">
        <v>37</v>
      </c>
      <c r="E106" s="164">
        <v>6900</v>
      </c>
      <c r="F106" s="181">
        <v>6500</v>
      </c>
      <c r="G106" s="159">
        <v>0</v>
      </c>
      <c r="H106" s="181">
        <v>6500</v>
      </c>
      <c r="I106" s="178"/>
      <c r="J106" s="179">
        <f>H106+I106</f>
        <v>6500</v>
      </c>
      <c r="L106" s="328">
        <f>J106+K106</f>
        <v>6500</v>
      </c>
      <c r="M106" s="328">
        <v>0</v>
      </c>
      <c r="N106" s="328">
        <f>L106+M106</f>
        <v>6500</v>
      </c>
    </row>
    <row r="107" spans="1:14" ht="24">
      <c r="A107" s="160"/>
      <c r="B107" s="185">
        <v>85214</v>
      </c>
      <c r="C107" s="166"/>
      <c r="D107" s="167" t="s">
        <v>106</v>
      </c>
      <c r="E107" s="164">
        <f>SUM(E109+E110)</f>
        <v>49266</v>
      </c>
      <c r="F107" s="181">
        <f>SUM(F109+F110)</f>
        <v>47400</v>
      </c>
      <c r="G107" s="159">
        <v>0</v>
      </c>
      <c r="H107" s="181">
        <f>SUM(H109+H110)</f>
        <v>47400</v>
      </c>
      <c r="I107" s="181">
        <v>1650</v>
      </c>
      <c r="J107" s="181">
        <f>SUM(J108:J110)</f>
        <v>49050</v>
      </c>
      <c r="K107" s="324">
        <f>SUM(K108:K110)</f>
        <v>0</v>
      </c>
      <c r="L107" s="347">
        <f>SUM(L108:L110)</f>
        <v>49050</v>
      </c>
      <c r="M107" s="346">
        <f>M109+M110</f>
        <v>46700</v>
      </c>
      <c r="N107" s="346">
        <f>SUM(N108:N110)</f>
        <v>95750</v>
      </c>
    </row>
    <row r="108" spans="1:14" ht="12.75" hidden="1">
      <c r="A108" s="160"/>
      <c r="B108" s="185"/>
      <c r="C108" s="166" t="s">
        <v>26</v>
      </c>
      <c r="D108" s="167" t="s">
        <v>27</v>
      </c>
      <c r="E108" s="164"/>
      <c r="F108" s="181"/>
      <c r="G108" s="159"/>
      <c r="H108" s="181">
        <v>0</v>
      </c>
      <c r="I108" s="181">
        <v>1650</v>
      </c>
      <c r="J108" s="181">
        <v>1650</v>
      </c>
      <c r="L108" s="346">
        <f>J108+K108</f>
        <v>1650</v>
      </c>
      <c r="M108" s="346"/>
      <c r="N108" s="346">
        <f>L108+M108</f>
        <v>1650</v>
      </c>
    </row>
    <row r="109" spans="1:14" ht="50.25" customHeight="1">
      <c r="A109" s="160"/>
      <c r="B109" s="160"/>
      <c r="C109" s="166" t="s">
        <v>36</v>
      </c>
      <c r="D109" s="167" t="s">
        <v>37</v>
      </c>
      <c r="E109" s="164">
        <v>38325</v>
      </c>
      <c r="F109" s="181">
        <v>15800</v>
      </c>
      <c r="G109" s="159">
        <v>0</v>
      </c>
      <c r="H109" s="181">
        <v>15800</v>
      </c>
      <c r="I109" s="178"/>
      <c r="J109" s="179">
        <f>H109+I109</f>
        <v>15800</v>
      </c>
      <c r="L109" s="346">
        <f>J109+K109</f>
        <v>15800</v>
      </c>
      <c r="M109" s="346">
        <v>12000</v>
      </c>
      <c r="N109" s="346">
        <f aca="true" t="shared" si="38" ref="N109:N116">L109+M109</f>
        <v>27800</v>
      </c>
    </row>
    <row r="110" spans="1:14" ht="37.5" customHeight="1">
      <c r="A110" s="160"/>
      <c r="B110" s="160"/>
      <c r="C110" s="166" t="s">
        <v>100</v>
      </c>
      <c r="D110" s="167" t="s">
        <v>107</v>
      </c>
      <c r="E110" s="164">
        <v>10941</v>
      </c>
      <c r="F110" s="181">
        <v>31600</v>
      </c>
      <c r="G110" s="159">
        <v>0</v>
      </c>
      <c r="H110" s="181">
        <v>31600</v>
      </c>
      <c r="I110" s="178"/>
      <c r="J110" s="179">
        <f>H110+I110</f>
        <v>31600</v>
      </c>
      <c r="L110" s="346">
        <f>J110+K110</f>
        <v>31600</v>
      </c>
      <c r="M110" s="346">
        <v>34700</v>
      </c>
      <c r="N110" s="346">
        <f t="shared" si="38"/>
        <v>66300</v>
      </c>
    </row>
    <row r="111" spans="1:14" ht="12.75" hidden="1">
      <c r="A111" s="160"/>
      <c r="B111" s="160">
        <v>85219</v>
      </c>
      <c r="C111" s="166"/>
      <c r="D111" s="167" t="s">
        <v>108</v>
      </c>
      <c r="E111" s="164">
        <f>SUM(E112:E113)</f>
        <v>630</v>
      </c>
      <c r="F111" s="164">
        <f>SUM(F112:F114)</f>
        <v>47465</v>
      </c>
      <c r="G111" s="159">
        <v>0</v>
      </c>
      <c r="H111" s="164">
        <f>SUM(H112:H114)</f>
        <v>47465</v>
      </c>
      <c r="I111" s="164">
        <f>SUM(I112:I114)</f>
        <v>0</v>
      </c>
      <c r="J111" s="164">
        <f>SUM(J112:J114)</f>
        <v>47465</v>
      </c>
      <c r="K111" s="320">
        <f>SUM(K112:K114)</f>
        <v>0</v>
      </c>
      <c r="L111" s="347">
        <f>SUM(L112:L114)</f>
        <v>47465</v>
      </c>
      <c r="M111" s="346"/>
      <c r="N111" s="346">
        <f t="shared" si="38"/>
        <v>47465</v>
      </c>
    </row>
    <row r="112" spans="1:14" ht="12.75" hidden="1">
      <c r="A112" s="160"/>
      <c r="B112" s="160"/>
      <c r="C112" s="166" t="s">
        <v>32</v>
      </c>
      <c r="D112" s="167" t="s">
        <v>33</v>
      </c>
      <c r="E112" s="164">
        <v>603</v>
      </c>
      <c r="F112" s="164">
        <v>937</v>
      </c>
      <c r="G112" s="159">
        <v>0</v>
      </c>
      <c r="H112" s="164">
        <v>937</v>
      </c>
      <c r="I112" s="178"/>
      <c r="J112" s="179">
        <f>H112+I112</f>
        <v>937</v>
      </c>
      <c r="L112" s="346">
        <f>J112+K112</f>
        <v>937</v>
      </c>
      <c r="M112" s="346"/>
      <c r="N112" s="346">
        <f t="shared" si="38"/>
        <v>937</v>
      </c>
    </row>
    <row r="113" spans="1:14" ht="12.75" hidden="1">
      <c r="A113" s="160"/>
      <c r="B113" s="160"/>
      <c r="C113" s="166" t="s">
        <v>95</v>
      </c>
      <c r="D113" s="167" t="s">
        <v>96</v>
      </c>
      <c r="E113" s="164">
        <v>27</v>
      </c>
      <c r="F113" s="164">
        <v>28</v>
      </c>
      <c r="G113" s="159">
        <v>0</v>
      </c>
      <c r="H113" s="164">
        <v>28</v>
      </c>
      <c r="I113" s="178"/>
      <c r="J113" s="179">
        <f>H113+I113</f>
        <v>28</v>
      </c>
      <c r="L113" s="346">
        <f>J113+K113</f>
        <v>28</v>
      </c>
      <c r="M113" s="346"/>
      <c r="N113" s="346">
        <f t="shared" si="38"/>
        <v>28</v>
      </c>
    </row>
    <row r="114" spans="1:14" ht="38.25" customHeight="1" hidden="1">
      <c r="A114" s="160"/>
      <c r="B114" s="160"/>
      <c r="C114" s="166" t="s">
        <v>100</v>
      </c>
      <c r="D114" s="167" t="s">
        <v>109</v>
      </c>
      <c r="E114" s="164">
        <v>0</v>
      </c>
      <c r="F114" s="164">
        <v>46500</v>
      </c>
      <c r="G114" s="159">
        <v>0</v>
      </c>
      <c r="H114" s="164">
        <v>46500</v>
      </c>
      <c r="I114" s="178"/>
      <c r="J114" s="179">
        <f>H114+I114</f>
        <v>46500</v>
      </c>
      <c r="L114" s="346">
        <f>J114+K114</f>
        <v>46500</v>
      </c>
      <c r="M114" s="346"/>
      <c r="N114" s="346">
        <f t="shared" si="38"/>
        <v>46500</v>
      </c>
    </row>
    <row r="115" spans="1:14" ht="12.75" hidden="1">
      <c r="A115" s="160"/>
      <c r="B115" s="160">
        <v>85295</v>
      </c>
      <c r="C115" s="166"/>
      <c r="D115" s="167" t="s">
        <v>16</v>
      </c>
      <c r="E115" s="164"/>
      <c r="F115" s="164"/>
      <c r="G115" s="159"/>
      <c r="H115" s="164"/>
      <c r="I115" s="178">
        <f>I116</f>
        <v>8364</v>
      </c>
      <c r="J115" s="179">
        <f>J116</f>
        <v>8364</v>
      </c>
      <c r="K115" s="325">
        <f>K116</f>
        <v>0</v>
      </c>
      <c r="L115" s="346">
        <f>L116</f>
        <v>8364</v>
      </c>
      <c r="M115" s="346"/>
      <c r="N115" s="346">
        <f t="shared" si="38"/>
        <v>8364</v>
      </c>
    </row>
    <row r="116" spans="1:14" ht="36" hidden="1">
      <c r="A116" s="160"/>
      <c r="B116" s="160"/>
      <c r="C116" s="166" t="s">
        <v>100</v>
      </c>
      <c r="D116" s="167" t="s">
        <v>109</v>
      </c>
      <c r="E116" s="164"/>
      <c r="F116" s="164"/>
      <c r="G116" s="159"/>
      <c r="H116" s="164"/>
      <c r="I116" s="178">
        <v>8364</v>
      </c>
      <c r="J116" s="179">
        <f>SUM(H116+I116)</f>
        <v>8364</v>
      </c>
      <c r="L116" s="346">
        <f>J116+K116</f>
        <v>8364</v>
      </c>
      <c r="M116" s="346"/>
      <c r="N116" s="346">
        <f t="shared" si="38"/>
        <v>8364</v>
      </c>
    </row>
    <row r="117" spans="1:14" ht="12.75" hidden="1">
      <c r="A117" s="155">
        <v>854</v>
      </c>
      <c r="B117" s="155"/>
      <c r="C117" s="172"/>
      <c r="D117" s="173" t="s">
        <v>110</v>
      </c>
      <c r="E117" s="158">
        <f>SUM(E121)</f>
        <v>13000</v>
      </c>
      <c r="F117" s="158">
        <f>SUM(F121)</f>
        <v>7000</v>
      </c>
      <c r="G117" s="158">
        <f>SUM(G120)</f>
        <v>147439</v>
      </c>
      <c r="H117" s="158">
        <f>SUM(H120)</f>
        <v>154439</v>
      </c>
      <c r="I117" s="158">
        <f>SUM(I120)</f>
        <v>0</v>
      </c>
      <c r="J117" s="158">
        <f>SUM(J120)</f>
        <v>154439</v>
      </c>
      <c r="K117" s="319">
        <f>SUM(K118+K120)</f>
        <v>20658</v>
      </c>
      <c r="L117" s="348">
        <f>SUM(L118+L120)</f>
        <v>175097</v>
      </c>
      <c r="M117" s="348">
        <f>SUM(M118+M120)</f>
        <v>0</v>
      </c>
      <c r="N117" s="348">
        <f>SUM(N118+N120)</f>
        <v>175097</v>
      </c>
    </row>
    <row r="118" spans="1:14" ht="12.75" hidden="1">
      <c r="A118" s="155"/>
      <c r="B118" s="260">
        <v>85415</v>
      </c>
      <c r="C118" s="261"/>
      <c r="D118" s="262" t="s">
        <v>334</v>
      </c>
      <c r="E118" s="263"/>
      <c r="F118" s="263"/>
      <c r="G118" s="263"/>
      <c r="H118" s="263"/>
      <c r="I118" s="263"/>
      <c r="J118" s="263"/>
      <c r="K118" s="326">
        <v>20658</v>
      </c>
      <c r="L118" s="347">
        <v>20658</v>
      </c>
      <c r="M118" s="346"/>
      <c r="N118" s="346">
        <f>L118</f>
        <v>20658</v>
      </c>
    </row>
    <row r="119" spans="1:14" ht="38.25" customHeight="1" hidden="1">
      <c r="A119" s="155"/>
      <c r="B119" s="260"/>
      <c r="C119" s="261" t="s">
        <v>100</v>
      </c>
      <c r="D119" s="167" t="s">
        <v>109</v>
      </c>
      <c r="E119" s="263"/>
      <c r="F119" s="263"/>
      <c r="G119" s="263"/>
      <c r="H119" s="263"/>
      <c r="I119" s="263"/>
      <c r="J119" s="263"/>
      <c r="K119" s="326">
        <v>20658</v>
      </c>
      <c r="L119" s="347">
        <v>20658</v>
      </c>
      <c r="M119" s="346"/>
      <c r="N119" s="346">
        <f>L119</f>
        <v>20658</v>
      </c>
    </row>
    <row r="120" spans="1:14" ht="12.75" hidden="1">
      <c r="A120" s="160"/>
      <c r="B120" s="160">
        <v>85495</v>
      </c>
      <c r="C120" s="166"/>
      <c r="D120" s="167" t="s">
        <v>16</v>
      </c>
      <c r="E120" s="164">
        <f>SUM(E121)</f>
        <v>13000</v>
      </c>
      <c r="F120" s="164">
        <f>SUM(F121)</f>
        <v>7000</v>
      </c>
      <c r="G120" s="177">
        <v>147439</v>
      </c>
      <c r="H120" s="177">
        <f>SUM(H121:H122)</f>
        <v>154439</v>
      </c>
      <c r="I120" s="177">
        <f>SUM(I121:I122)</f>
        <v>0</v>
      </c>
      <c r="J120" s="177">
        <f>SUM(J121:J122)</f>
        <v>154439</v>
      </c>
      <c r="K120" s="327">
        <f>SUM(K121:K122)</f>
        <v>0</v>
      </c>
      <c r="L120" s="345">
        <f>SUM(L121:L122)</f>
        <v>154439</v>
      </c>
      <c r="M120" s="346"/>
      <c r="N120" s="346">
        <f>L120</f>
        <v>154439</v>
      </c>
    </row>
    <row r="121" spans="1:14" ht="12.75" hidden="1">
      <c r="A121" s="160"/>
      <c r="B121" s="160"/>
      <c r="C121" s="166" t="s">
        <v>41</v>
      </c>
      <c r="D121" s="167" t="s">
        <v>42</v>
      </c>
      <c r="E121" s="164">
        <v>13000</v>
      </c>
      <c r="F121" s="164">
        <v>7000</v>
      </c>
      <c r="G121" s="159">
        <v>139500</v>
      </c>
      <c r="H121" s="177">
        <f>SUM(F121:G121)</f>
        <v>146500</v>
      </c>
      <c r="I121" s="178"/>
      <c r="J121" s="179">
        <f>H121+I121</f>
        <v>146500</v>
      </c>
      <c r="L121" s="346">
        <f>J121+K121</f>
        <v>146500</v>
      </c>
      <c r="M121" s="346"/>
      <c r="N121" s="346">
        <f>L121</f>
        <v>146500</v>
      </c>
    </row>
    <row r="122" spans="1:14" ht="12.75" hidden="1">
      <c r="A122" s="160"/>
      <c r="B122" s="160"/>
      <c r="C122" s="166" t="s">
        <v>95</v>
      </c>
      <c r="D122" s="167" t="s">
        <v>27</v>
      </c>
      <c r="E122" s="178"/>
      <c r="F122" s="178">
        <v>0</v>
      </c>
      <c r="G122" s="159">
        <v>7939</v>
      </c>
      <c r="H122" s="177">
        <f>SUM(E122:G122)</f>
        <v>7939</v>
      </c>
      <c r="I122" s="178"/>
      <c r="J122" s="179">
        <f>H122+I122</f>
        <v>7939</v>
      </c>
      <c r="L122" s="346">
        <f>J122+K122</f>
        <v>7939</v>
      </c>
      <c r="M122" s="346"/>
      <c r="N122" s="346">
        <f>L122</f>
        <v>7939</v>
      </c>
    </row>
    <row r="123" spans="1:14" ht="15.75" customHeight="1">
      <c r="A123" s="183">
        <v>900</v>
      </c>
      <c r="B123" s="155"/>
      <c r="C123" s="172"/>
      <c r="D123" s="173" t="s">
        <v>111</v>
      </c>
      <c r="E123" s="158" t="e">
        <f>SUM(#REF!+E124+E126)</f>
        <v>#REF!</v>
      </c>
      <c r="F123" s="158">
        <f>SUM(F124+F126)</f>
        <v>17130</v>
      </c>
      <c r="G123" s="159"/>
      <c r="H123" s="158">
        <f>SUM(H124+H126)</f>
        <v>17130</v>
      </c>
      <c r="I123" s="158">
        <f>SUM(I124+I126)</f>
        <v>0</v>
      </c>
      <c r="J123" s="158">
        <f>SUM(J124+J126)</f>
        <v>17130</v>
      </c>
      <c r="K123" s="319">
        <f>SUM(K124+K126)</f>
        <v>0</v>
      </c>
      <c r="L123" s="348">
        <f>SUM(L124+L126)</f>
        <v>17130</v>
      </c>
      <c r="M123" s="348">
        <f>M124+M126</f>
        <v>11200</v>
      </c>
      <c r="N123" s="348">
        <f>SUM(N124+N126)</f>
        <v>28330</v>
      </c>
    </row>
    <row r="124" spans="1:14" ht="26.25" customHeight="1" hidden="1">
      <c r="A124" s="160"/>
      <c r="B124" s="185">
        <v>90020</v>
      </c>
      <c r="C124" s="166"/>
      <c r="D124" s="167" t="s">
        <v>113</v>
      </c>
      <c r="E124" s="164">
        <f>SUM(E125)</f>
        <v>1000</v>
      </c>
      <c r="F124" s="164">
        <f>SUM(F125)</f>
        <v>1500</v>
      </c>
      <c r="G124" s="159"/>
      <c r="H124" s="164">
        <f>SUM(H125)</f>
        <v>1500</v>
      </c>
      <c r="I124" s="164">
        <f>SUM(I125)</f>
        <v>0</v>
      </c>
      <c r="J124" s="164">
        <f>SUM(J125)</f>
        <v>1500</v>
      </c>
      <c r="K124" s="320">
        <f>SUM(K125)</f>
        <v>0</v>
      </c>
      <c r="L124" s="347">
        <f>SUM(L125)</f>
        <v>1500</v>
      </c>
      <c r="M124" s="346"/>
      <c r="N124" s="346">
        <f>L124+M124</f>
        <v>1500</v>
      </c>
    </row>
    <row r="125" spans="1:14" ht="12.75" hidden="1">
      <c r="A125" s="160"/>
      <c r="B125" s="160"/>
      <c r="C125" s="166" t="s">
        <v>114</v>
      </c>
      <c r="D125" s="167" t="s">
        <v>115</v>
      </c>
      <c r="E125" s="164">
        <v>1000</v>
      </c>
      <c r="F125" s="164">
        <v>1500</v>
      </c>
      <c r="G125" s="159"/>
      <c r="H125" s="164">
        <v>1500</v>
      </c>
      <c r="I125" s="178"/>
      <c r="J125" s="179">
        <f>H125+I125</f>
        <v>1500</v>
      </c>
      <c r="L125" s="346">
        <f>J125+K125</f>
        <v>1500</v>
      </c>
      <c r="M125" s="346"/>
      <c r="N125" s="346">
        <f>L125+M125</f>
        <v>1500</v>
      </c>
    </row>
    <row r="126" spans="1:14" ht="12.75">
      <c r="A126" s="160"/>
      <c r="B126" s="160">
        <v>90095</v>
      </c>
      <c r="C126" s="166"/>
      <c r="D126" s="167" t="s">
        <v>16</v>
      </c>
      <c r="E126" s="164">
        <f>SUM(E127:E128)</f>
        <v>15100</v>
      </c>
      <c r="F126" s="164">
        <f>SUM(F127:F128)</f>
        <v>15630</v>
      </c>
      <c r="G126" s="159"/>
      <c r="H126" s="164">
        <f>SUM(H127:H128)</f>
        <v>15630</v>
      </c>
      <c r="I126" s="164">
        <f>SUM(I127:I128)</f>
        <v>0</v>
      </c>
      <c r="J126" s="164">
        <f>SUM(J127:J128)</f>
        <v>15630</v>
      </c>
      <c r="K126" s="320">
        <f>SUM(K127:K128)</f>
        <v>0</v>
      </c>
      <c r="L126" s="347">
        <f>SUM(L127:L128)</f>
        <v>15630</v>
      </c>
      <c r="M126" s="347">
        <f>SUM(M127:M129)</f>
        <v>11200</v>
      </c>
      <c r="N126" s="347">
        <f>SUM(N127:N129)</f>
        <v>26830</v>
      </c>
    </row>
    <row r="127" spans="1:14" ht="12.75" hidden="1">
      <c r="A127" s="160"/>
      <c r="B127" s="160"/>
      <c r="C127" s="166" t="s">
        <v>26</v>
      </c>
      <c r="D127" s="167" t="s">
        <v>27</v>
      </c>
      <c r="E127" s="164">
        <v>15000</v>
      </c>
      <c r="F127" s="164">
        <v>15500</v>
      </c>
      <c r="G127" s="159"/>
      <c r="H127" s="164">
        <v>15500</v>
      </c>
      <c r="I127" s="178"/>
      <c r="J127" s="179">
        <f>H127+I127</f>
        <v>15500</v>
      </c>
      <c r="L127" s="346">
        <f>J127+K127</f>
        <v>15500</v>
      </c>
      <c r="M127" s="346"/>
      <c r="N127" s="346">
        <f>L127+M127</f>
        <v>15500</v>
      </c>
    </row>
    <row r="128" spans="1:14" ht="12.75" hidden="1">
      <c r="A128" s="160"/>
      <c r="B128" s="160"/>
      <c r="C128" s="166" t="s">
        <v>32</v>
      </c>
      <c r="D128" s="167" t="s">
        <v>33</v>
      </c>
      <c r="E128" s="164">
        <v>100</v>
      </c>
      <c r="F128" s="164">
        <v>130</v>
      </c>
      <c r="G128" s="159"/>
      <c r="H128" s="164">
        <v>130</v>
      </c>
      <c r="I128" s="178"/>
      <c r="J128" s="179">
        <f>H128+I128</f>
        <v>130</v>
      </c>
      <c r="L128" s="346">
        <f>J128+K128</f>
        <v>130</v>
      </c>
      <c r="M128" s="346"/>
      <c r="N128" s="346">
        <f>L128+M128</f>
        <v>130</v>
      </c>
    </row>
    <row r="129" spans="1:14" ht="37.5" customHeight="1">
      <c r="A129" s="160"/>
      <c r="B129" s="160"/>
      <c r="C129" s="166" t="s">
        <v>352</v>
      </c>
      <c r="D129" s="167" t="s">
        <v>353</v>
      </c>
      <c r="E129" s="164"/>
      <c r="F129" s="164"/>
      <c r="G129" s="159"/>
      <c r="H129" s="164"/>
      <c r="I129" s="178"/>
      <c r="J129" s="179"/>
      <c r="L129" s="346"/>
      <c r="M129" s="346">
        <v>11200</v>
      </c>
      <c r="N129" s="346">
        <f>L129+M129</f>
        <v>11200</v>
      </c>
    </row>
    <row r="130" spans="1:14" ht="12.75" hidden="1">
      <c r="A130" s="155">
        <v>926</v>
      </c>
      <c r="B130" s="155"/>
      <c r="C130" s="172"/>
      <c r="D130" s="173" t="s">
        <v>116</v>
      </c>
      <c r="E130" s="158">
        <f>SUM(E131)</f>
        <v>0</v>
      </c>
      <c r="F130" s="158">
        <f>SUM(F131)</f>
        <v>800000</v>
      </c>
      <c r="G130" s="159"/>
      <c r="H130" s="158">
        <f aca="true" t="shared" si="39" ref="H130:N131">SUM(H131)</f>
        <v>800000</v>
      </c>
      <c r="I130" s="158">
        <f t="shared" si="39"/>
        <v>0</v>
      </c>
      <c r="J130" s="158">
        <f t="shared" si="39"/>
        <v>800000</v>
      </c>
      <c r="K130" s="319">
        <f t="shared" si="39"/>
        <v>0</v>
      </c>
      <c r="L130" s="184">
        <f t="shared" si="39"/>
        <v>800000</v>
      </c>
      <c r="M130" s="184">
        <f t="shared" si="39"/>
        <v>0</v>
      </c>
      <c r="N130" s="184">
        <f t="shared" si="39"/>
        <v>800000</v>
      </c>
    </row>
    <row r="131" spans="1:14" ht="12.75" hidden="1">
      <c r="A131" s="160"/>
      <c r="B131" s="160">
        <v>92601</v>
      </c>
      <c r="C131" s="166"/>
      <c r="D131" s="167" t="s">
        <v>117</v>
      </c>
      <c r="E131" s="164">
        <f>SUM(E132)</f>
        <v>0</v>
      </c>
      <c r="F131" s="164">
        <f>SUM(F132)</f>
        <v>800000</v>
      </c>
      <c r="G131" s="159"/>
      <c r="H131" s="164">
        <f t="shared" si="39"/>
        <v>800000</v>
      </c>
      <c r="I131" s="164">
        <f t="shared" si="39"/>
        <v>0</v>
      </c>
      <c r="J131" s="164">
        <f t="shared" si="39"/>
        <v>800000</v>
      </c>
      <c r="K131" s="320">
        <f t="shared" si="39"/>
        <v>0</v>
      </c>
      <c r="L131" s="181">
        <f t="shared" si="39"/>
        <v>800000</v>
      </c>
      <c r="M131" s="181">
        <f t="shared" si="39"/>
        <v>0</v>
      </c>
      <c r="N131" s="181">
        <f t="shared" si="39"/>
        <v>800000</v>
      </c>
    </row>
    <row r="132" spans="1:14" ht="51.75" customHeight="1" hidden="1">
      <c r="A132" s="160"/>
      <c r="B132" s="160"/>
      <c r="C132" s="166">
        <v>6290</v>
      </c>
      <c r="D132" s="167" t="s">
        <v>256</v>
      </c>
      <c r="E132" s="164">
        <v>0</v>
      </c>
      <c r="F132" s="181">
        <v>800000</v>
      </c>
      <c r="G132" s="159"/>
      <c r="H132" s="181">
        <v>800000</v>
      </c>
      <c r="I132" s="178"/>
      <c r="J132" s="179">
        <f>H132+I132</f>
        <v>800000</v>
      </c>
      <c r="L132" s="328">
        <f>J132+K132</f>
        <v>800000</v>
      </c>
      <c r="M132" s="328"/>
      <c r="N132" s="328">
        <f>L132+M132</f>
        <v>800000</v>
      </c>
    </row>
    <row r="133" spans="1:14" ht="12.75">
      <c r="A133" s="160"/>
      <c r="B133" s="160"/>
      <c r="C133" s="162"/>
      <c r="D133" s="157" t="s">
        <v>118</v>
      </c>
      <c r="E133" s="158" t="e">
        <f aca="true" t="shared" si="40" ref="E133:M133">SUM(E10+E14+E17+E25+E33+E41+E44+E47+E79+E89+E101+E117+E123+E130)</f>
        <v>#REF!</v>
      </c>
      <c r="F133" s="158">
        <f t="shared" si="40"/>
        <v>13747161</v>
      </c>
      <c r="G133" s="158">
        <f t="shared" si="40"/>
        <v>508789</v>
      </c>
      <c r="H133" s="158">
        <f t="shared" si="40"/>
        <v>14255950</v>
      </c>
      <c r="I133" s="158">
        <f t="shared" si="40"/>
        <v>10014</v>
      </c>
      <c r="J133" s="158">
        <f t="shared" si="40"/>
        <v>14265964</v>
      </c>
      <c r="K133" s="319">
        <f t="shared" si="40"/>
        <v>62658</v>
      </c>
      <c r="L133" s="184">
        <f>SUM(L10+L14+L17+L25+L33+L41+L44+L47+L79+L89+L101+L117+L123+L130)</f>
        <v>14328622</v>
      </c>
      <c r="M133" s="184">
        <f t="shared" si="40"/>
        <v>54997</v>
      </c>
      <c r="N133" s="184">
        <f>SUM(N10+N14+N17+N25+N33+N41+N44+N47+N79+N89+N101+N117+N123+N130)</f>
        <v>14383619</v>
      </c>
    </row>
    <row r="134" spans="1:8" ht="37.5" customHeight="1">
      <c r="A134" s="30"/>
      <c r="B134" s="30"/>
      <c r="C134" s="31"/>
      <c r="D134" s="32"/>
      <c r="E134" s="33"/>
      <c r="F134" s="33"/>
      <c r="G134" s="16"/>
      <c r="H134" s="16"/>
    </row>
    <row r="135" spans="1:13" ht="12.75">
      <c r="A135" s="30"/>
      <c r="B135" s="30"/>
      <c r="C135" s="31"/>
      <c r="D135" s="646" t="s">
        <v>361</v>
      </c>
      <c r="E135" s="644"/>
      <c r="F135" s="644"/>
      <c r="G135" s="645"/>
      <c r="H135" s="645"/>
      <c r="I135" s="645"/>
      <c r="J135" s="645"/>
      <c r="K135" s="645"/>
      <c r="L135" s="645"/>
      <c r="M135" s="645"/>
    </row>
    <row r="136" spans="1:8" ht="12.75">
      <c r="A136" s="30"/>
      <c r="B136" s="30"/>
      <c r="C136" s="31"/>
      <c r="D136" s="34"/>
      <c r="E136" s="36"/>
      <c r="F136" s="36"/>
      <c r="G136" s="16"/>
      <c r="H136" s="16"/>
    </row>
    <row r="137" spans="1:8" ht="12.75">
      <c r="A137" s="30"/>
      <c r="B137" s="30"/>
      <c r="C137" s="31"/>
      <c r="D137" s="34"/>
      <c r="E137" s="37" t="s">
        <v>119</v>
      </c>
      <c r="F137" s="36"/>
      <c r="G137" s="16"/>
      <c r="H137" s="16"/>
    </row>
    <row r="138" spans="1:13" ht="12.75">
      <c r="A138" s="30"/>
      <c r="B138" s="30"/>
      <c r="C138" s="31"/>
      <c r="D138" s="646" t="s">
        <v>362</v>
      </c>
      <c r="E138" s="644"/>
      <c r="F138" s="644"/>
      <c r="G138" s="645"/>
      <c r="H138" s="645"/>
      <c r="I138" s="645"/>
      <c r="J138" s="645"/>
      <c r="K138" s="645"/>
      <c r="L138" s="645"/>
      <c r="M138" s="645"/>
    </row>
    <row r="145" ht="307.5" customHeight="1"/>
    <row r="147" spans="4:14" ht="15.75">
      <c r="D147" s="647" t="s">
        <v>257</v>
      </c>
      <c r="E147" s="648"/>
      <c r="F147" s="648"/>
      <c r="G147" s="645"/>
      <c r="H147" s="645"/>
      <c r="I147" s="645"/>
      <c r="J147" s="645"/>
      <c r="K147" s="645"/>
      <c r="L147" s="645"/>
      <c r="M147" s="645"/>
      <c r="N147" s="645"/>
    </row>
    <row r="148" spans="4:14" ht="15.75">
      <c r="D148" s="647" t="s">
        <v>355</v>
      </c>
      <c r="E148" s="648"/>
      <c r="F148" s="648"/>
      <c r="G148" s="645"/>
      <c r="H148" s="645"/>
      <c r="I148" s="645"/>
      <c r="J148" s="645"/>
      <c r="K148" s="645"/>
      <c r="L148" s="645"/>
      <c r="M148" s="645"/>
      <c r="N148" s="645"/>
    </row>
    <row r="149" spans="4:14" ht="15.75">
      <c r="D149" s="647" t="s">
        <v>250</v>
      </c>
      <c r="E149" s="648"/>
      <c r="F149" s="648"/>
      <c r="G149" s="645"/>
      <c r="H149" s="645"/>
      <c r="I149" s="645"/>
      <c r="J149" s="645"/>
      <c r="K149" s="645"/>
      <c r="L149" s="645"/>
      <c r="M149" s="645"/>
      <c r="N149" s="645"/>
    </row>
    <row r="150" spans="4:14" ht="15.75">
      <c r="D150" s="647" t="s">
        <v>356</v>
      </c>
      <c r="E150" s="648"/>
      <c r="F150" s="648"/>
      <c r="G150" s="645"/>
      <c r="H150" s="645"/>
      <c r="I150" s="645"/>
      <c r="J150" s="645"/>
      <c r="K150" s="645"/>
      <c r="L150" s="645"/>
      <c r="M150" s="645"/>
      <c r="N150" s="645"/>
    </row>
    <row r="151" ht="32.25" customHeight="1"/>
    <row r="152" spans="1:14" ht="36" customHeight="1">
      <c r="A152" s="655" t="s">
        <v>358</v>
      </c>
      <c r="B152" s="655"/>
      <c r="C152" s="655"/>
      <c r="D152" s="655"/>
      <c r="E152" s="655"/>
      <c r="F152" s="655"/>
      <c r="G152" s="655"/>
      <c r="H152" s="655"/>
      <c r="I152" s="655"/>
      <c r="J152" s="655"/>
      <c r="K152" s="655"/>
      <c r="L152" s="655"/>
      <c r="M152" s="655"/>
      <c r="N152" s="655"/>
    </row>
    <row r="153" spans="1:14" ht="36" customHeight="1">
      <c r="A153" s="339"/>
      <c r="B153" s="339"/>
      <c r="C153" s="339"/>
      <c r="D153" s="339"/>
      <c r="E153" s="339"/>
      <c r="F153" s="339"/>
      <c r="G153" s="339"/>
      <c r="H153" s="339"/>
      <c r="I153" s="339"/>
      <c r="J153" s="339"/>
      <c r="K153" s="339"/>
      <c r="L153" s="339"/>
      <c r="M153" s="339"/>
      <c r="N153" s="339"/>
    </row>
    <row r="155" ht="25.5" customHeight="1">
      <c r="B155" s="351" t="s">
        <v>359</v>
      </c>
    </row>
    <row r="156" spans="1:14" ht="48">
      <c r="A156" s="350" t="s">
        <v>1</v>
      </c>
      <c r="B156" s="241" t="s">
        <v>2</v>
      </c>
      <c r="C156" s="212" t="s">
        <v>243</v>
      </c>
      <c r="D156" s="186" t="s">
        <v>4</v>
      </c>
      <c r="E156" s="213" t="s">
        <v>5</v>
      </c>
      <c r="F156" s="213" t="s">
        <v>249</v>
      </c>
      <c r="G156" s="214" t="s">
        <v>273</v>
      </c>
      <c r="H156" s="214" t="s">
        <v>274</v>
      </c>
      <c r="I156" s="215" t="s">
        <v>305</v>
      </c>
      <c r="J156" s="215" t="s">
        <v>274</v>
      </c>
      <c r="K156" s="16" t="s">
        <v>327</v>
      </c>
      <c r="L156" s="340" t="s">
        <v>249</v>
      </c>
      <c r="M156" s="340" t="s">
        <v>291</v>
      </c>
      <c r="N156" s="340" t="s">
        <v>274</v>
      </c>
    </row>
    <row r="157" spans="1:14" ht="12.75">
      <c r="A157" s="155">
        <v>852</v>
      </c>
      <c r="B157" s="155"/>
      <c r="C157" s="172"/>
      <c r="D157" s="173" t="s">
        <v>103</v>
      </c>
      <c r="L157" s="314">
        <v>738300</v>
      </c>
      <c r="M157" s="314">
        <v>12000</v>
      </c>
      <c r="N157" s="314">
        <v>750300</v>
      </c>
    </row>
    <row r="158" spans="1:14" ht="24">
      <c r="A158" s="160"/>
      <c r="B158" s="185">
        <v>85214</v>
      </c>
      <c r="C158" s="166"/>
      <c r="D158" s="167" t="s">
        <v>106</v>
      </c>
      <c r="L158" s="177">
        <v>15800</v>
      </c>
      <c r="M158" s="177">
        <v>12000</v>
      </c>
      <c r="N158" s="177">
        <v>27800</v>
      </c>
    </row>
    <row r="159" spans="1:14" ht="48">
      <c r="A159" s="236"/>
      <c r="B159" s="236"/>
      <c r="C159" s="237" t="s">
        <v>36</v>
      </c>
      <c r="D159" s="238" t="s">
        <v>37</v>
      </c>
      <c r="L159" s="341">
        <v>15800</v>
      </c>
      <c r="M159" s="341">
        <v>12000</v>
      </c>
      <c r="N159" s="341">
        <v>27800</v>
      </c>
    </row>
    <row r="160" spans="1:14" ht="12.75">
      <c r="A160" s="160"/>
      <c r="B160" s="160"/>
      <c r="C160" s="166"/>
      <c r="D160" s="173" t="s">
        <v>278</v>
      </c>
      <c r="E160" s="342"/>
      <c r="F160" s="342"/>
      <c r="G160" s="342"/>
      <c r="H160" s="342"/>
      <c r="I160" s="342"/>
      <c r="J160" s="342"/>
      <c r="K160" s="342"/>
      <c r="L160" s="314">
        <v>780044</v>
      </c>
      <c r="M160" s="314">
        <v>12000</v>
      </c>
      <c r="N160" s="314">
        <v>792044</v>
      </c>
    </row>
    <row r="161" spans="1:4" ht="12.75">
      <c r="A161" s="50"/>
      <c r="B161" s="50"/>
      <c r="C161" s="218"/>
      <c r="D161" s="284"/>
    </row>
    <row r="162" spans="1:4" ht="12.75">
      <c r="A162" s="50"/>
      <c r="B162" s="50"/>
      <c r="C162" s="218"/>
      <c r="D162" s="284"/>
    </row>
    <row r="163" spans="1:4" ht="12.75">
      <c r="A163" s="50"/>
      <c r="B163" s="50"/>
      <c r="C163" s="218"/>
      <c r="D163" s="284"/>
    </row>
    <row r="164" spans="1:4" ht="12.75">
      <c r="A164" s="50"/>
      <c r="B164" s="50"/>
      <c r="C164" s="218"/>
      <c r="D164" s="284"/>
    </row>
    <row r="165" spans="1:4" ht="12.75">
      <c r="A165" s="50"/>
      <c r="B165" s="50"/>
      <c r="C165" s="218"/>
      <c r="D165" s="284"/>
    </row>
    <row r="166" ht="23.25" customHeight="1">
      <c r="B166" s="351" t="s">
        <v>360</v>
      </c>
    </row>
    <row r="167" spans="1:14" ht="48">
      <c r="A167" s="350" t="s">
        <v>1</v>
      </c>
      <c r="B167" s="241" t="s">
        <v>2</v>
      </c>
      <c r="C167" s="343" t="s">
        <v>243</v>
      </c>
      <c r="D167" s="186" t="s">
        <v>4</v>
      </c>
      <c r="E167" s="213" t="s">
        <v>5</v>
      </c>
      <c r="F167" s="213" t="s">
        <v>249</v>
      </c>
      <c r="G167" s="214" t="s">
        <v>273</v>
      </c>
      <c r="H167" s="214" t="s">
        <v>274</v>
      </c>
      <c r="I167" s="215" t="s">
        <v>305</v>
      </c>
      <c r="J167" s="215" t="s">
        <v>274</v>
      </c>
      <c r="K167" s="159" t="s">
        <v>327</v>
      </c>
      <c r="L167" s="340" t="s">
        <v>249</v>
      </c>
      <c r="M167" s="340" t="s">
        <v>291</v>
      </c>
      <c r="N167" s="340" t="s">
        <v>274</v>
      </c>
    </row>
    <row r="168" spans="1:14" ht="12.75">
      <c r="A168" s="155">
        <v>852</v>
      </c>
      <c r="B168" s="155"/>
      <c r="C168" s="344"/>
      <c r="D168" s="173" t="s">
        <v>103</v>
      </c>
      <c r="E168" s="178"/>
      <c r="F168" s="178"/>
      <c r="G168" s="178"/>
      <c r="H168" s="178"/>
      <c r="I168" s="178"/>
      <c r="J168" s="178"/>
      <c r="K168" s="178"/>
      <c r="L168" s="314">
        <v>738300</v>
      </c>
      <c r="M168" s="314">
        <v>12000</v>
      </c>
      <c r="N168" s="314">
        <v>750300</v>
      </c>
    </row>
    <row r="169" spans="1:14" ht="24">
      <c r="A169" s="160"/>
      <c r="B169" s="185">
        <v>85214</v>
      </c>
      <c r="C169" s="166"/>
      <c r="D169" s="167" t="s">
        <v>106</v>
      </c>
      <c r="E169" s="178"/>
      <c r="F169" s="178"/>
      <c r="G169" s="178"/>
      <c r="H169" s="178"/>
      <c r="I169" s="178"/>
      <c r="J169" s="178"/>
      <c r="K169" s="178"/>
      <c r="L169" s="177">
        <v>15800</v>
      </c>
      <c r="M169" s="177">
        <v>12000</v>
      </c>
      <c r="N169" s="177">
        <v>27800</v>
      </c>
    </row>
    <row r="170" spans="1:14" ht="12.75">
      <c r="A170" s="178"/>
      <c r="B170" s="178"/>
      <c r="C170" s="166">
        <v>3110</v>
      </c>
      <c r="D170" s="163" t="s">
        <v>204</v>
      </c>
      <c r="E170" s="178"/>
      <c r="F170" s="178"/>
      <c r="G170" s="178"/>
      <c r="H170" s="178"/>
      <c r="I170" s="178"/>
      <c r="J170" s="178"/>
      <c r="K170" s="178"/>
      <c r="L170" s="177">
        <v>15800</v>
      </c>
      <c r="M170" s="177">
        <v>12000</v>
      </c>
      <c r="N170" s="177">
        <v>27800</v>
      </c>
    </row>
    <row r="171" spans="1:14" ht="12.75">
      <c r="A171" s="178"/>
      <c r="B171" s="178"/>
      <c r="C171" s="178"/>
      <c r="D171" s="349" t="s">
        <v>278</v>
      </c>
      <c r="E171" s="342"/>
      <c r="F171" s="342"/>
      <c r="G171" s="342"/>
      <c r="H171" s="342"/>
      <c r="I171" s="342"/>
      <c r="J171" s="342"/>
      <c r="K171" s="342"/>
      <c r="L171" s="314">
        <v>780044</v>
      </c>
      <c r="M171" s="314">
        <v>12000</v>
      </c>
      <c r="N171" s="314">
        <v>792044</v>
      </c>
    </row>
    <row r="175" spans="1:13" ht="12.75">
      <c r="A175" s="30"/>
      <c r="B175" s="30"/>
      <c r="C175" s="31"/>
      <c r="D175" s="646" t="s">
        <v>361</v>
      </c>
      <c r="E175" s="644"/>
      <c r="F175" s="644"/>
      <c r="G175" s="645"/>
      <c r="H175" s="645"/>
      <c r="I175" s="645"/>
      <c r="J175" s="645"/>
      <c r="K175" s="645"/>
      <c r="L175" s="645"/>
      <c r="M175" s="645"/>
    </row>
    <row r="176" spans="1:8" ht="12.75">
      <c r="A176" s="30"/>
      <c r="B176" s="30"/>
      <c r="C176" s="31"/>
      <c r="D176" s="34"/>
      <c r="E176" s="36"/>
      <c r="F176" s="36"/>
      <c r="G176" s="16"/>
      <c r="H176" s="16"/>
    </row>
    <row r="177" spans="1:8" ht="12.75">
      <c r="A177" s="30"/>
      <c r="B177" s="30"/>
      <c r="C177" s="31"/>
      <c r="D177" s="34"/>
      <c r="E177" s="37" t="s">
        <v>119</v>
      </c>
      <c r="F177" s="36"/>
      <c r="G177" s="16"/>
      <c r="H177" s="16"/>
    </row>
    <row r="178" spans="1:13" ht="12.75">
      <c r="A178" s="30"/>
      <c r="B178" s="30"/>
      <c r="C178" s="31"/>
      <c r="D178" s="646" t="s">
        <v>362</v>
      </c>
      <c r="E178" s="644"/>
      <c r="F178" s="644"/>
      <c r="G178" s="645"/>
      <c r="H178" s="645"/>
      <c r="I178" s="645"/>
      <c r="J178" s="645"/>
      <c r="K178" s="645"/>
      <c r="L178" s="645"/>
      <c r="M178" s="645"/>
    </row>
    <row r="179" spans="1:13" ht="12.75">
      <c r="A179" s="30"/>
      <c r="B179" s="30"/>
      <c r="C179" s="31"/>
      <c r="D179" s="338"/>
      <c r="E179" s="35"/>
      <c r="F179" s="35"/>
      <c r="G179" s="337"/>
      <c r="H179" s="337"/>
      <c r="I179" s="337"/>
      <c r="J179" s="337"/>
      <c r="K179" s="337"/>
      <c r="L179" s="337"/>
      <c r="M179" s="337"/>
    </row>
    <row r="180" spans="1:13" ht="113.25" customHeight="1">
      <c r="A180" s="30"/>
      <c r="B180" s="30"/>
      <c r="C180" s="31"/>
      <c r="D180" s="338"/>
      <c r="E180" s="35"/>
      <c r="F180" s="35"/>
      <c r="G180" s="337"/>
      <c r="H180" s="337"/>
      <c r="I180" s="337"/>
      <c r="J180" s="337"/>
      <c r="K180" s="337"/>
      <c r="L180" s="337"/>
      <c r="M180" s="337"/>
    </row>
    <row r="181" spans="1:13" ht="12.75">
      <c r="A181" s="30"/>
      <c r="B181" s="30"/>
      <c r="C181" s="31"/>
      <c r="D181" s="338"/>
      <c r="E181" s="35"/>
      <c r="F181" s="35"/>
      <c r="G181" s="337"/>
      <c r="H181" s="337"/>
      <c r="I181" s="337"/>
      <c r="J181" s="337"/>
      <c r="K181" s="337"/>
      <c r="L181" s="337"/>
      <c r="M181" s="337"/>
    </row>
    <row r="182" ht="17.25" customHeight="1"/>
    <row r="183" spans="4:14" ht="15.75">
      <c r="D183" s="647" t="s">
        <v>259</v>
      </c>
      <c r="E183" s="648"/>
      <c r="F183" s="648"/>
      <c r="G183" s="645"/>
      <c r="H183" s="645"/>
      <c r="I183" s="645"/>
      <c r="J183" s="645"/>
      <c r="K183" s="645"/>
      <c r="L183" s="645"/>
      <c r="M183" s="645"/>
      <c r="N183" s="645"/>
    </row>
    <row r="184" spans="4:14" ht="15.75">
      <c r="D184" s="647" t="s">
        <v>355</v>
      </c>
      <c r="E184" s="648"/>
      <c r="F184" s="648"/>
      <c r="G184" s="645"/>
      <c r="H184" s="645"/>
      <c r="I184" s="645"/>
      <c r="J184" s="645"/>
      <c r="K184" s="645"/>
      <c r="L184" s="645"/>
      <c r="M184" s="645"/>
      <c r="N184" s="645"/>
    </row>
    <row r="185" spans="4:14" ht="15.75">
      <c r="D185" s="647" t="s">
        <v>250</v>
      </c>
      <c r="E185" s="648"/>
      <c r="F185" s="648"/>
      <c r="G185" s="645"/>
      <c r="H185" s="645"/>
      <c r="I185" s="645"/>
      <c r="J185" s="645"/>
      <c r="K185" s="645"/>
      <c r="L185" s="645"/>
      <c r="M185" s="645"/>
      <c r="N185" s="645"/>
    </row>
    <row r="186" spans="4:14" ht="15.75">
      <c r="D186" s="647" t="s">
        <v>356</v>
      </c>
      <c r="E186" s="648"/>
      <c r="F186" s="648"/>
      <c r="G186" s="645"/>
      <c r="H186" s="645"/>
      <c r="I186" s="645"/>
      <c r="J186" s="645"/>
      <c r="K186" s="645"/>
      <c r="L186" s="645"/>
      <c r="M186" s="645"/>
      <c r="N186" s="645"/>
    </row>
    <row r="189" spans="1:6" ht="15.75">
      <c r="A189" s="7"/>
      <c r="B189" s="7"/>
      <c r="C189" s="8"/>
      <c r="D189" s="9" t="s">
        <v>370</v>
      </c>
      <c r="E189" s="7"/>
      <c r="F189" s="7"/>
    </row>
    <row r="190" spans="1:6" ht="15.75">
      <c r="A190" s="7"/>
      <c r="B190" s="7"/>
      <c r="C190" s="8"/>
      <c r="D190" s="9"/>
      <c r="E190" s="7"/>
      <c r="F190" s="7"/>
    </row>
    <row r="191" spans="1:14" ht="48">
      <c r="A191" s="147" t="s">
        <v>1</v>
      </c>
      <c r="B191" s="241" t="s">
        <v>2</v>
      </c>
      <c r="C191" s="212" t="s">
        <v>3</v>
      </c>
      <c r="D191" s="186" t="s">
        <v>4</v>
      </c>
      <c r="E191" s="213" t="s">
        <v>5</v>
      </c>
      <c r="F191" s="213" t="s">
        <v>249</v>
      </c>
      <c r="G191" s="214" t="s">
        <v>273</v>
      </c>
      <c r="H191" s="214" t="s">
        <v>274</v>
      </c>
      <c r="I191" s="215" t="s">
        <v>305</v>
      </c>
      <c r="J191" s="215" t="s">
        <v>274</v>
      </c>
      <c r="K191" s="16" t="s">
        <v>327</v>
      </c>
      <c r="L191" s="340" t="s">
        <v>249</v>
      </c>
      <c r="M191" s="340" t="s">
        <v>291</v>
      </c>
      <c r="N191" s="340" t="s">
        <v>274</v>
      </c>
    </row>
    <row r="192" spans="1:14" ht="12.75" hidden="1">
      <c r="A192" s="172" t="s">
        <v>6</v>
      </c>
      <c r="B192" s="242"/>
      <c r="C192" s="172"/>
      <c r="D192" s="157" t="s">
        <v>7</v>
      </c>
      <c r="E192" s="192" t="e">
        <f>SUM(E193+E198+#REF!)</f>
        <v>#REF!</v>
      </c>
      <c r="F192" s="192">
        <f>SUM(F193+F198)</f>
        <v>185720</v>
      </c>
      <c r="G192" s="192">
        <f>SUM(G193+G198)</f>
        <v>631000</v>
      </c>
      <c r="H192" s="192">
        <f aca="true" t="shared" si="41" ref="H192:N192">SUM(H198+H193)</f>
        <v>816720</v>
      </c>
      <c r="I192" s="192">
        <f t="shared" si="41"/>
        <v>0</v>
      </c>
      <c r="J192" s="192">
        <f t="shared" si="41"/>
        <v>816720</v>
      </c>
      <c r="K192" s="264">
        <f t="shared" si="41"/>
        <v>0</v>
      </c>
      <c r="L192" s="184">
        <f t="shared" si="41"/>
        <v>816720</v>
      </c>
      <c r="M192" s="184">
        <f t="shared" si="41"/>
        <v>0</v>
      </c>
      <c r="N192" s="184">
        <f t="shared" si="41"/>
        <v>816720</v>
      </c>
    </row>
    <row r="193" spans="1:14" ht="12.75" hidden="1">
      <c r="A193" s="166"/>
      <c r="B193" s="243" t="s">
        <v>8</v>
      </c>
      <c r="C193" s="166"/>
      <c r="D193" s="163" t="s">
        <v>120</v>
      </c>
      <c r="E193" s="193">
        <f aca="true" t="shared" si="42" ref="E193:N193">SUM(E194:E197)</f>
        <v>462011</v>
      </c>
      <c r="F193" s="193">
        <f t="shared" si="42"/>
        <v>172870</v>
      </c>
      <c r="G193" s="159">
        <f t="shared" si="42"/>
        <v>631000</v>
      </c>
      <c r="H193" s="194">
        <f t="shared" si="42"/>
        <v>803870</v>
      </c>
      <c r="I193" s="194">
        <f t="shared" si="42"/>
        <v>0</v>
      </c>
      <c r="J193" s="194">
        <f t="shared" si="42"/>
        <v>803870</v>
      </c>
      <c r="K193" s="265">
        <f t="shared" si="42"/>
        <v>0</v>
      </c>
      <c r="L193" s="330">
        <f t="shared" si="42"/>
        <v>803870</v>
      </c>
      <c r="M193" s="330">
        <f t="shared" si="42"/>
        <v>0</v>
      </c>
      <c r="N193" s="330">
        <f t="shared" si="42"/>
        <v>803870</v>
      </c>
    </row>
    <row r="194" spans="1:14" ht="12.75" hidden="1">
      <c r="A194" s="166"/>
      <c r="B194" s="243"/>
      <c r="C194" s="166">
        <v>6050</v>
      </c>
      <c r="D194" s="163" t="s">
        <v>121</v>
      </c>
      <c r="E194" s="193">
        <v>2975</v>
      </c>
      <c r="F194" s="193">
        <v>0</v>
      </c>
      <c r="G194" s="159">
        <v>631000</v>
      </c>
      <c r="H194" s="194">
        <f>SUM(F194+G194)</f>
        <v>631000</v>
      </c>
      <c r="I194" s="177">
        <v>-631000</v>
      </c>
      <c r="J194" s="194">
        <f>H194+I194</f>
        <v>0</v>
      </c>
      <c r="K194" s="16"/>
      <c r="L194" s="330">
        <f>J194+K194</f>
        <v>0</v>
      </c>
      <c r="M194" s="330"/>
      <c r="N194" s="330"/>
    </row>
    <row r="195" spans="1:14" ht="48" hidden="1">
      <c r="A195" s="166"/>
      <c r="B195" s="243"/>
      <c r="C195" s="166" t="s">
        <v>122</v>
      </c>
      <c r="D195" s="167" t="s">
        <v>123</v>
      </c>
      <c r="E195" s="193"/>
      <c r="F195" s="193"/>
      <c r="G195" s="159"/>
      <c r="H195" s="194"/>
      <c r="I195" s="177">
        <v>631000</v>
      </c>
      <c r="J195" s="194">
        <f>H195+I195</f>
        <v>631000</v>
      </c>
      <c r="K195" s="16"/>
      <c r="L195" s="330">
        <f>J195+K195</f>
        <v>631000</v>
      </c>
      <c r="M195" s="330"/>
      <c r="N195" s="330">
        <f>L195+M195</f>
        <v>631000</v>
      </c>
    </row>
    <row r="196" spans="1:14" ht="48" hidden="1">
      <c r="A196" s="166"/>
      <c r="B196" s="243"/>
      <c r="C196" s="166" t="s">
        <v>309</v>
      </c>
      <c r="D196" s="163" t="s">
        <v>310</v>
      </c>
      <c r="E196" s="193"/>
      <c r="F196" s="193"/>
      <c r="G196" s="159"/>
      <c r="H196" s="194"/>
      <c r="I196" s="177">
        <v>152675</v>
      </c>
      <c r="J196" s="194">
        <f>H196+I196</f>
        <v>152675</v>
      </c>
      <c r="K196" s="16"/>
      <c r="L196" s="330">
        <f>J196+K196</f>
        <v>152675</v>
      </c>
      <c r="M196" s="330"/>
      <c r="N196" s="330">
        <f>L196+M196</f>
        <v>152675</v>
      </c>
    </row>
    <row r="197" spans="1:14" ht="48" hidden="1">
      <c r="A197" s="166"/>
      <c r="B197" s="243"/>
      <c r="C197" s="166" t="s">
        <v>122</v>
      </c>
      <c r="D197" s="167" t="s">
        <v>123</v>
      </c>
      <c r="E197" s="195">
        <v>459036</v>
      </c>
      <c r="F197" s="195">
        <v>172870</v>
      </c>
      <c r="G197" s="159"/>
      <c r="H197" s="195">
        <v>172870</v>
      </c>
      <c r="I197" s="180">
        <v>-152675</v>
      </c>
      <c r="J197" s="211">
        <f>H197+I197</f>
        <v>20195</v>
      </c>
      <c r="K197" s="16"/>
      <c r="L197" s="330">
        <f>J197+K197</f>
        <v>20195</v>
      </c>
      <c r="M197" s="330"/>
      <c r="N197" s="330">
        <f>L197+M197</f>
        <v>20195</v>
      </c>
    </row>
    <row r="198" spans="1:14" ht="12.75" hidden="1">
      <c r="A198" s="166"/>
      <c r="B198" s="243" t="s">
        <v>124</v>
      </c>
      <c r="C198" s="166"/>
      <c r="D198" s="163" t="s">
        <v>125</v>
      </c>
      <c r="E198" s="195">
        <v>11600</v>
      </c>
      <c r="F198" s="195">
        <f>SUM(F199)</f>
        <v>12850</v>
      </c>
      <c r="G198" s="159"/>
      <c r="H198" s="195">
        <f aca="true" t="shared" si="43" ref="H198:N198">SUM(H199)</f>
        <v>12850</v>
      </c>
      <c r="I198" s="195">
        <f t="shared" si="43"/>
        <v>0</v>
      </c>
      <c r="J198" s="195">
        <f t="shared" si="43"/>
        <v>12850</v>
      </c>
      <c r="K198" s="266">
        <f t="shared" si="43"/>
        <v>0</v>
      </c>
      <c r="L198" s="181">
        <f t="shared" si="43"/>
        <v>12850</v>
      </c>
      <c r="M198" s="181">
        <f t="shared" si="43"/>
        <v>0</v>
      </c>
      <c r="N198" s="181">
        <f t="shared" si="43"/>
        <v>12850</v>
      </c>
    </row>
    <row r="199" spans="1:14" ht="36" hidden="1">
      <c r="A199" s="166"/>
      <c r="B199" s="243"/>
      <c r="C199" s="166">
        <v>2850</v>
      </c>
      <c r="D199" s="163" t="s">
        <v>126</v>
      </c>
      <c r="E199" s="195">
        <v>11600</v>
      </c>
      <c r="F199" s="195">
        <v>12850</v>
      </c>
      <c r="G199" s="159"/>
      <c r="H199" s="195">
        <v>12850</v>
      </c>
      <c r="I199" s="159"/>
      <c r="J199" s="194">
        <f>H199+I199</f>
        <v>12850</v>
      </c>
      <c r="K199" s="16"/>
      <c r="L199" s="330">
        <f>J199+K199</f>
        <v>12850</v>
      </c>
      <c r="M199" s="330"/>
      <c r="N199" s="330">
        <f>L199+M199</f>
        <v>12850</v>
      </c>
    </row>
    <row r="200" spans="1:14" ht="12.75">
      <c r="A200" s="172">
        <v>600</v>
      </c>
      <c r="B200" s="242"/>
      <c r="C200" s="172"/>
      <c r="D200" s="157" t="s">
        <v>19</v>
      </c>
      <c r="E200" s="192">
        <f>SUM(E205+E203)</f>
        <v>554414</v>
      </c>
      <c r="F200" s="192">
        <f>SUM(F205+F203)</f>
        <v>2108118</v>
      </c>
      <c r="G200" s="196">
        <f>SUM(G205)</f>
        <v>11220</v>
      </c>
      <c r="H200" s="197">
        <f>SUM(H203+H205)</f>
        <v>2119338</v>
      </c>
      <c r="I200" s="197">
        <f>SUM(I203+I205)</f>
        <v>0</v>
      </c>
      <c r="J200" s="197">
        <f>SUM(J203+J205)</f>
        <v>2119338</v>
      </c>
      <c r="K200" s="267">
        <f>SUM(K201+K203+K205)</f>
        <v>55854</v>
      </c>
      <c r="L200" s="318">
        <f>SUM(L201+L203+L205)</f>
        <v>2175192</v>
      </c>
      <c r="M200" s="318">
        <f>SUM(M201+M203+M205)</f>
        <v>-26589</v>
      </c>
      <c r="N200" s="318">
        <f>SUM(N201+N203+N205)</f>
        <v>2148603</v>
      </c>
    </row>
    <row r="201" spans="1:14" ht="12.75" hidden="1">
      <c r="A201" s="172"/>
      <c r="B201" s="243" t="s">
        <v>329</v>
      </c>
      <c r="C201" s="166"/>
      <c r="D201" s="163" t="s">
        <v>330</v>
      </c>
      <c r="E201" s="193"/>
      <c r="F201" s="193"/>
      <c r="G201" s="190"/>
      <c r="H201" s="258"/>
      <c r="I201" s="258"/>
      <c r="J201" s="258">
        <v>0</v>
      </c>
      <c r="K201" s="268">
        <f>K202</f>
        <v>30000</v>
      </c>
      <c r="L201" s="331">
        <f>L202</f>
        <v>30000</v>
      </c>
      <c r="M201" s="331">
        <f>M202</f>
        <v>0</v>
      </c>
      <c r="N201" s="331">
        <f>N202</f>
        <v>30000</v>
      </c>
    </row>
    <row r="202" spans="1:14" ht="48" hidden="1">
      <c r="A202" s="172"/>
      <c r="B202" s="242"/>
      <c r="C202" s="166" t="s">
        <v>130</v>
      </c>
      <c r="D202" s="163" t="s">
        <v>131</v>
      </c>
      <c r="E202" s="193"/>
      <c r="F202" s="193"/>
      <c r="G202" s="190"/>
      <c r="H202" s="258"/>
      <c r="I202" s="258"/>
      <c r="J202" s="258">
        <v>0</v>
      </c>
      <c r="K202" s="268">
        <v>30000</v>
      </c>
      <c r="L202" s="331">
        <f>K202+J202</f>
        <v>30000</v>
      </c>
      <c r="M202" s="330"/>
      <c r="N202" s="330">
        <f>L202+M202</f>
        <v>30000</v>
      </c>
    </row>
    <row r="203" spans="1:14" ht="12.75" hidden="1">
      <c r="A203" s="172"/>
      <c r="B203" s="243" t="s">
        <v>128</v>
      </c>
      <c r="C203" s="166"/>
      <c r="D203" s="163" t="s">
        <v>129</v>
      </c>
      <c r="E203" s="193">
        <f>SUM(E204)</f>
        <v>67219</v>
      </c>
      <c r="F203" s="193">
        <f>SUM(F204)</f>
        <v>53918</v>
      </c>
      <c r="G203" s="159">
        <v>0</v>
      </c>
      <c r="H203" s="194">
        <f aca="true" t="shared" si="44" ref="H203:N203">H204</f>
        <v>53918</v>
      </c>
      <c r="I203" s="194">
        <f t="shared" si="44"/>
        <v>0</v>
      </c>
      <c r="J203" s="194">
        <f t="shared" si="44"/>
        <v>53918</v>
      </c>
      <c r="K203" s="265">
        <f t="shared" si="44"/>
        <v>0</v>
      </c>
      <c r="L203" s="330">
        <f t="shared" si="44"/>
        <v>53918</v>
      </c>
      <c r="M203" s="330">
        <f t="shared" si="44"/>
        <v>0</v>
      </c>
      <c r="N203" s="330">
        <f t="shared" si="44"/>
        <v>53918</v>
      </c>
    </row>
    <row r="204" spans="1:14" ht="48" hidden="1">
      <c r="A204" s="172"/>
      <c r="B204" s="242"/>
      <c r="C204" s="166" t="s">
        <v>130</v>
      </c>
      <c r="D204" s="163" t="s">
        <v>131</v>
      </c>
      <c r="E204" s="193">
        <v>67219</v>
      </c>
      <c r="F204" s="193">
        <v>53918</v>
      </c>
      <c r="G204" s="159">
        <v>0</v>
      </c>
      <c r="H204" s="194">
        <f aca="true" t="shared" si="45" ref="H204:H209">SUM(F204+G204)</f>
        <v>53918</v>
      </c>
      <c r="I204" s="159"/>
      <c r="J204" s="194">
        <f aca="true" t="shared" si="46" ref="J204:J211">H204+I204</f>
        <v>53918</v>
      </c>
      <c r="K204" s="16"/>
      <c r="L204" s="330">
        <f aca="true" t="shared" si="47" ref="L204:L211">J204+K204</f>
        <v>53918</v>
      </c>
      <c r="M204" s="330"/>
      <c r="N204" s="330">
        <f>L204+M204</f>
        <v>53918</v>
      </c>
    </row>
    <row r="205" spans="1:14" ht="12.75">
      <c r="A205" s="166"/>
      <c r="B205" s="243">
        <v>60016</v>
      </c>
      <c r="C205" s="166"/>
      <c r="D205" s="163" t="s">
        <v>20</v>
      </c>
      <c r="E205" s="193">
        <f>SUM(E206:E209)</f>
        <v>487195</v>
      </c>
      <c r="F205" s="193">
        <f>SUM(F206:F209)</f>
        <v>2054200</v>
      </c>
      <c r="G205" s="159">
        <f>SUM(G206:G209)</f>
        <v>11220</v>
      </c>
      <c r="H205" s="194">
        <f>SUM(H206:H209)</f>
        <v>2065420</v>
      </c>
      <c r="I205" s="194">
        <f>SUM(I206:I211)</f>
        <v>0</v>
      </c>
      <c r="J205" s="194">
        <f t="shared" si="46"/>
        <v>2065420</v>
      </c>
      <c r="K205" s="265">
        <f>SUM(K206:K211)</f>
        <v>25854</v>
      </c>
      <c r="L205" s="330">
        <f t="shared" si="47"/>
        <v>2091274</v>
      </c>
      <c r="M205" s="330">
        <f>SUM(M206:M211)</f>
        <v>-26589</v>
      </c>
      <c r="N205" s="330">
        <f>SUM(N206:N211)</f>
        <v>2064685</v>
      </c>
    </row>
    <row r="206" spans="1:14" ht="12.75" hidden="1">
      <c r="A206" s="166"/>
      <c r="B206" s="243"/>
      <c r="C206" s="166">
        <v>4210</v>
      </c>
      <c r="D206" s="163" t="s">
        <v>132</v>
      </c>
      <c r="E206" s="193">
        <v>73100</v>
      </c>
      <c r="F206" s="193">
        <v>31372</v>
      </c>
      <c r="G206" s="159">
        <v>0</v>
      </c>
      <c r="H206" s="194">
        <f t="shared" si="45"/>
        <v>31372</v>
      </c>
      <c r="I206" s="159"/>
      <c r="J206" s="194">
        <f t="shared" si="46"/>
        <v>31372</v>
      </c>
      <c r="K206" s="259">
        <v>20854</v>
      </c>
      <c r="L206" s="330">
        <f t="shared" si="47"/>
        <v>52226</v>
      </c>
      <c r="M206" s="330"/>
      <c r="N206" s="330">
        <f aca="true" t="shared" si="48" ref="N206:N211">L206+M206</f>
        <v>52226</v>
      </c>
    </row>
    <row r="207" spans="1:14" ht="12.75" hidden="1">
      <c r="A207" s="166"/>
      <c r="B207" s="243"/>
      <c r="C207" s="166">
        <v>4270</v>
      </c>
      <c r="D207" s="163" t="s">
        <v>133</v>
      </c>
      <c r="E207" s="193">
        <v>30900</v>
      </c>
      <c r="F207" s="193">
        <v>31820</v>
      </c>
      <c r="G207" s="159">
        <v>0</v>
      </c>
      <c r="H207" s="194">
        <f t="shared" si="45"/>
        <v>31820</v>
      </c>
      <c r="I207" s="159"/>
      <c r="J207" s="194">
        <f t="shared" si="46"/>
        <v>31820</v>
      </c>
      <c r="K207" s="16"/>
      <c r="L207" s="330">
        <f t="shared" si="47"/>
        <v>31820</v>
      </c>
      <c r="M207" s="330"/>
      <c r="N207" s="330">
        <f t="shared" si="48"/>
        <v>31820</v>
      </c>
    </row>
    <row r="208" spans="1:14" ht="12.75" hidden="1">
      <c r="A208" s="166"/>
      <c r="B208" s="243"/>
      <c r="C208" s="166">
        <v>4300</v>
      </c>
      <c r="D208" s="163" t="s">
        <v>127</v>
      </c>
      <c r="E208" s="193">
        <v>30600</v>
      </c>
      <c r="F208" s="193">
        <v>21600</v>
      </c>
      <c r="G208" s="159">
        <v>1220</v>
      </c>
      <c r="H208" s="194">
        <f t="shared" si="45"/>
        <v>22820</v>
      </c>
      <c r="I208" s="159"/>
      <c r="J208" s="194">
        <f t="shared" si="46"/>
        <v>22820</v>
      </c>
      <c r="K208" s="259">
        <v>5000</v>
      </c>
      <c r="L208" s="330">
        <f t="shared" si="47"/>
        <v>27820</v>
      </c>
      <c r="M208" s="330"/>
      <c r="N208" s="330">
        <f t="shared" si="48"/>
        <v>27820</v>
      </c>
    </row>
    <row r="209" spans="1:14" ht="12.75" hidden="1">
      <c r="A209" s="166"/>
      <c r="B209" s="243"/>
      <c r="C209" s="166">
        <v>6050</v>
      </c>
      <c r="D209" s="163" t="s">
        <v>331</v>
      </c>
      <c r="E209" s="193">
        <v>352595</v>
      </c>
      <c r="F209" s="193">
        <v>1969408</v>
      </c>
      <c r="G209" s="159">
        <v>10000</v>
      </c>
      <c r="H209" s="194">
        <f t="shared" si="45"/>
        <v>1979408</v>
      </c>
      <c r="I209" s="180">
        <v>-982786</v>
      </c>
      <c r="J209" s="180">
        <f t="shared" si="46"/>
        <v>996622</v>
      </c>
      <c r="K209" s="16"/>
      <c r="L209" s="330">
        <f t="shared" si="47"/>
        <v>996622</v>
      </c>
      <c r="M209" s="330"/>
      <c r="N209" s="330">
        <f t="shared" si="48"/>
        <v>996622</v>
      </c>
    </row>
    <row r="210" spans="1:14" ht="60">
      <c r="A210" s="166"/>
      <c r="B210" s="243"/>
      <c r="C210" s="166" t="s">
        <v>306</v>
      </c>
      <c r="D210" s="167" t="s">
        <v>316</v>
      </c>
      <c r="E210" s="193"/>
      <c r="F210" s="193"/>
      <c r="G210" s="159"/>
      <c r="H210" s="194"/>
      <c r="I210" s="180">
        <v>982786</v>
      </c>
      <c r="J210" s="180">
        <f t="shared" si="46"/>
        <v>982786</v>
      </c>
      <c r="K210" s="16"/>
      <c r="L210" s="330">
        <f t="shared" si="47"/>
        <v>982786</v>
      </c>
      <c r="M210" s="330">
        <v>-302059</v>
      </c>
      <c r="N210" s="330">
        <f t="shared" si="48"/>
        <v>680727</v>
      </c>
    </row>
    <row r="211" spans="1:14" ht="72">
      <c r="A211" s="166"/>
      <c r="B211" s="243"/>
      <c r="C211" s="166" t="s">
        <v>307</v>
      </c>
      <c r="D211" s="167" t="s">
        <v>368</v>
      </c>
      <c r="E211" s="193"/>
      <c r="F211" s="193"/>
      <c r="G211" s="159"/>
      <c r="H211" s="194"/>
      <c r="I211" s="180"/>
      <c r="J211" s="180">
        <f t="shared" si="46"/>
        <v>0</v>
      </c>
      <c r="K211" s="16"/>
      <c r="L211" s="330">
        <f t="shared" si="47"/>
        <v>0</v>
      </c>
      <c r="M211" s="330">
        <v>275470</v>
      </c>
      <c r="N211" s="330">
        <f t="shared" si="48"/>
        <v>275470</v>
      </c>
    </row>
    <row r="212" spans="1:14" ht="12.75" hidden="1">
      <c r="A212" s="172" t="s">
        <v>134</v>
      </c>
      <c r="B212" s="242"/>
      <c r="C212" s="172"/>
      <c r="D212" s="157" t="s">
        <v>135</v>
      </c>
      <c r="E212" s="192" t="e">
        <f>SUM(E213)</f>
        <v>#REF!</v>
      </c>
      <c r="F212" s="192">
        <f>SUM(F213)</f>
        <v>6000</v>
      </c>
      <c r="G212" s="159"/>
      <c r="H212" s="192">
        <f aca="true" t="shared" si="49" ref="H212:N213">SUM(H213)</f>
        <v>6000</v>
      </c>
      <c r="I212" s="192">
        <f t="shared" si="49"/>
        <v>0</v>
      </c>
      <c r="J212" s="192">
        <f t="shared" si="49"/>
        <v>6000</v>
      </c>
      <c r="K212" s="264">
        <f t="shared" si="49"/>
        <v>0</v>
      </c>
      <c r="L212" s="184">
        <f t="shared" si="49"/>
        <v>6000</v>
      </c>
      <c r="M212" s="184">
        <f t="shared" si="49"/>
        <v>0</v>
      </c>
      <c r="N212" s="184">
        <f t="shared" si="49"/>
        <v>6000</v>
      </c>
    </row>
    <row r="213" spans="1:14" ht="12.75" hidden="1">
      <c r="A213" s="166"/>
      <c r="B213" s="243" t="s">
        <v>136</v>
      </c>
      <c r="C213" s="166"/>
      <c r="D213" s="163" t="s">
        <v>16</v>
      </c>
      <c r="E213" s="193" t="e">
        <f>SUM(#REF!)</f>
        <v>#REF!</v>
      </c>
      <c r="F213" s="193">
        <f>SUM(F214)</f>
        <v>6000</v>
      </c>
      <c r="G213" s="159"/>
      <c r="H213" s="193">
        <f t="shared" si="49"/>
        <v>6000</v>
      </c>
      <c r="I213" s="193">
        <f t="shared" si="49"/>
        <v>0</v>
      </c>
      <c r="J213" s="193">
        <f t="shared" si="49"/>
        <v>6000</v>
      </c>
      <c r="K213" s="269">
        <f t="shared" si="49"/>
        <v>0</v>
      </c>
      <c r="L213" s="181">
        <f t="shared" si="49"/>
        <v>6000</v>
      </c>
      <c r="M213" s="181">
        <f t="shared" si="49"/>
        <v>0</v>
      </c>
      <c r="N213" s="181">
        <f t="shared" si="49"/>
        <v>6000</v>
      </c>
    </row>
    <row r="214" spans="1:14" ht="12.75" hidden="1">
      <c r="A214" s="166"/>
      <c r="B214" s="243"/>
      <c r="C214" s="166" t="s">
        <v>140</v>
      </c>
      <c r="D214" s="163" t="s">
        <v>127</v>
      </c>
      <c r="E214" s="195">
        <v>0</v>
      </c>
      <c r="F214" s="195">
        <v>6000</v>
      </c>
      <c r="G214" s="159"/>
      <c r="H214" s="195">
        <v>6000</v>
      </c>
      <c r="I214" s="159"/>
      <c r="J214" s="194">
        <f>H214+I214</f>
        <v>6000</v>
      </c>
      <c r="K214" s="16"/>
      <c r="L214" s="330">
        <f>J214+K214</f>
        <v>6000</v>
      </c>
      <c r="M214" s="330"/>
      <c r="N214" s="330">
        <f>L214+M214</f>
        <v>6000</v>
      </c>
    </row>
    <row r="215" spans="1:14" ht="12.75">
      <c r="A215" s="172">
        <v>700</v>
      </c>
      <c r="B215" s="242"/>
      <c r="C215" s="172"/>
      <c r="D215" s="157" t="s">
        <v>22</v>
      </c>
      <c r="E215" s="192">
        <f>SUM(E216)</f>
        <v>11210</v>
      </c>
      <c r="F215" s="192">
        <f>SUM(F216)</f>
        <v>7570</v>
      </c>
      <c r="G215" s="159"/>
      <c r="H215" s="192">
        <f aca="true" t="shared" si="50" ref="H215:N215">SUM(H216)</f>
        <v>7570</v>
      </c>
      <c r="I215" s="192">
        <f t="shared" si="50"/>
        <v>0</v>
      </c>
      <c r="J215" s="192">
        <f t="shared" si="50"/>
        <v>7570</v>
      </c>
      <c r="K215" s="264">
        <f t="shared" si="50"/>
        <v>0</v>
      </c>
      <c r="L215" s="184">
        <f t="shared" si="50"/>
        <v>7570</v>
      </c>
      <c r="M215" s="184">
        <f t="shared" si="50"/>
        <v>0</v>
      </c>
      <c r="N215" s="184">
        <f t="shared" si="50"/>
        <v>7570</v>
      </c>
    </row>
    <row r="216" spans="1:14" ht="19.5" customHeight="1">
      <c r="A216" s="166"/>
      <c r="B216" s="243">
        <v>70004</v>
      </c>
      <c r="C216" s="166"/>
      <c r="D216" s="167" t="s">
        <v>141</v>
      </c>
      <c r="E216" s="193">
        <f>SUM(E217:E220)</f>
        <v>11210</v>
      </c>
      <c r="F216" s="193">
        <f>SUM(F217:F220)</f>
        <v>7570</v>
      </c>
      <c r="G216" s="159"/>
      <c r="H216" s="193">
        <f aca="true" t="shared" si="51" ref="H216:N216">SUM(H217:H220)</f>
        <v>7570</v>
      </c>
      <c r="I216" s="193">
        <f t="shared" si="51"/>
        <v>0</v>
      </c>
      <c r="J216" s="193">
        <f t="shared" si="51"/>
        <v>7570</v>
      </c>
      <c r="K216" s="269">
        <f t="shared" si="51"/>
        <v>0</v>
      </c>
      <c r="L216" s="181">
        <f t="shared" si="51"/>
        <v>7570</v>
      </c>
      <c r="M216" s="181">
        <f t="shared" si="51"/>
        <v>0</v>
      </c>
      <c r="N216" s="181">
        <f t="shared" si="51"/>
        <v>7570</v>
      </c>
    </row>
    <row r="217" spans="1:14" ht="12.75" hidden="1">
      <c r="A217" s="166"/>
      <c r="B217" s="243"/>
      <c r="C217" s="166">
        <v>4210</v>
      </c>
      <c r="D217" s="163" t="s">
        <v>132</v>
      </c>
      <c r="E217" s="193">
        <v>5000</v>
      </c>
      <c r="F217" s="193">
        <v>1000</v>
      </c>
      <c r="G217" s="159"/>
      <c r="H217" s="193">
        <v>1000</v>
      </c>
      <c r="I217" s="159"/>
      <c r="J217" s="194">
        <f>H217+I217</f>
        <v>1000</v>
      </c>
      <c r="K217" s="16"/>
      <c r="L217" s="330">
        <f>J217+K217</f>
        <v>1000</v>
      </c>
      <c r="M217" s="330"/>
      <c r="N217" s="330">
        <f>L217+M217</f>
        <v>1000</v>
      </c>
    </row>
    <row r="218" spans="1:14" ht="12.75">
      <c r="A218" s="166"/>
      <c r="B218" s="243"/>
      <c r="C218" s="166">
        <v>4270</v>
      </c>
      <c r="D218" s="163" t="s">
        <v>133</v>
      </c>
      <c r="E218" s="193">
        <v>5360</v>
      </c>
      <c r="F218" s="193">
        <v>5700</v>
      </c>
      <c r="G218" s="159"/>
      <c r="H218" s="193">
        <v>5700</v>
      </c>
      <c r="I218" s="159"/>
      <c r="J218" s="194">
        <f>H218+I218</f>
        <v>5700</v>
      </c>
      <c r="K218" s="16"/>
      <c r="L218" s="330">
        <f>J218+K218</f>
        <v>5700</v>
      </c>
      <c r="M218" s="330">
        <v>-700</v>
      </c>
      <c r="N218" s="330">
        <f>L218+M218</f>
        <v>5000</v>
      </c>
    </row>
    <row r="219" spans="1:14" ht="12.75">
      <c r="A219" s="166"/>
      <c r="B219" s="243"/>
      <c r="C219" s="166" t="s">
        <v>140</v>
      </c>
      <c r="D219" s="163" t="s">
        <v>127</v>
      </c>
      <c r="E219" s="193"/>
      <c r="F219" s="193"/>
      <c r="G219" s="159"/>
      <c r="H219" s="193"/>
      <c r="I219" s="159"/>
      <c r="J219" s="194"/>
      <c r="K219" s="16"/>
      <c r="L219" s="330"/>
      <c r="M219" s="330">
        <v>700</v>
      </c>
      <c r="N219" s="330">
        <f>L219+M219</f>
        <v>700</v>
      </c>
    </row>
    <row r="220" spans="1:14" ht="12.75" hidden="1">
      <c r="A220" s="166"/>
      <c r="B220" s="243"/>
      <c r="C220" s="166">
        <v>4430</v>
      </c>
      <c r="D220" s="163" t="s">
        <v>144</v>
      </c>
      <c r="E220" s="193">
        <v>850</v>
      </c>
      <c r="F220" s="193">
        <v>870</v>
      </c>
      <c r="G220" s="159"/>
      <c r="H220" s="193">
        <v>870</v>
      </c>
      <c r="I220" s="159"/>
      <c r="J220" s="194">
        <f>H220+I220</f>
        <v>870</v>
      </c>
      <c r="K220" s="16"/>
      <c r="L220" s="330">
        <f>J220+K220</f>
        <v>870</v>
      </c>
      <c r="M220" s="330"/>
      <c r="N220" s="330">
        <f>L220+M220</f>
        <v>870</v>
      </c>
    </row>
    <row r="221" spans="1:14" ht="12.75" hidden="1">
      <c r="A221" s="172">
        <v>710</v>
      </c>
      <c r="B221" s="242"/>
      <c r="C221" s="172"/>
      <c r="D221" s="157" t="s">
        <v>145</v>
      </c>
      <c r="E221" s="192" t="e">
        <f>SUM(#REF!+E222+E224)</f>
        <v>#REF!</v>
      </c>
      <c r="F221" s="192">
        <f>SUM(F222+F224)</f>
        <v>31450</v>
      </c>
      <c r="G221" s="159"/>
      <c r="H221" s="192">
        <f aca="true" t="shared" si="52" ref="H221:N221">SUM(H222+H224)</f>
        <v>31450</v>
      </c>
      <c r="I221" s="192">
        <f t="shared" si="52"/>
        <v>0</v>
      </c>
      <c r="J221" s="192">
        <f t="shared" si="52"/>
        <v>31450</v>
      </c>
      <c r="K221" s="264">
        <f t="shared" si="52"/>
        <v>0</v>
      </c>
      <c r="L221" s="184">
        <f t="shared" si="52"/>
        <v>31450</v>
      </c>
      <c r="M221" s="184">
        <f t="shared" si="52"/>
        <v>0</v>
      </c>
      <c r="N221" s="184">
        <f t="shared" si="52"/>
        <v>31450</v>
      </c>
    </row>
    <row r="222" spans="1:14" ht="12.75" hidden="1">
      <c r="A222" s="166"/>
      <c r="B222" s="243">
        <v>71014</v>
      </c>
      <c r="C222" s="166"/>
      <c r="D222" s="163" t="s">
        <v>146</v>
      </c>
      <c r="E222" s="193">
        <f>SUM(E223)</f>
        <v>15300</v>
      </c>
      <c r="F222" s="193">
        <f>SUM(F223)</f>
        <v>15750</v>
      </c>
      <c r="G222" s="159"/>
      <c r="H222" s="193">
        <f aca="true" t="shared" si="53" ref="H222:N222">SUM(H223)</f>
        <v>15750</v>
      </c>
      <c r="I222" s="193">
        <f t="shared" si="53"/>
        <v>0</v>
      </c>
      <c r="J222" s="193">
        <f t="shared" si="53"/>
        <v>15750</v>
      </c>
      <c r="K222" s="269">
        <f t="shared" si="53"/>
        <v>0</v>
      </c>
      <c r="L222" s="181">
        <f t="shared" si="53"/>
        <v>15750</v>
      </c>
      <c r="M222" s="181">
        <f t="shared" si="53"/>
        <v>0</v>
      </c>
      <c r="N222" s="181">
        <f t="shared" si="53"/>
        <v>15750</v>
      </c>
    </row>
    <row r="223" spans="1:14" ht="12.75" hidden="1">
      <c r="A223" s="166"/>
      <c r="B223" s="243"/>
      <c r="C223" s="166">
        <v>4300</v>
      </c>
      <c r="D223" s="163" t="s">
        <v>127</v>
      </c>
      <c r="E223" s="193">
        <v>15300</v>
      </c>
      <c r="F223" s="193">
        <v>15750</v>
      </c>
      <c r="G223" s="159"/>
      <c r="H223" s="193">
        <v>15750</v>
      </c>
      <c r="I223" s="159"/>
      <c r="J223" s="194">
        <f>H223+I223</f>
        <v>15750</v>
      </c>
      <c r="K223" s="16"/>
      <c r="L223" s="330">
        <f>J223+K223</f>
        <v>15750</v>
      </c>
      <c r="M223" s="330"/>
      <c r="N223" s="330">
        <f>L223+M223</f>
        <v>15750</v>
      </c>
    </row>
    <row r="224" spans="1:14" ht="12.75" hidden="1">
      <c r="A224" s="166"/>
      <c r="B224" s="243">
        <v>71095</v>
      </c>
      <c r="C224" s="166"/>
      <c r="D224" s="163" t="s">
        <v>16</v>
      </c>
      <c r="E224" s="193">
        <f>SUM(E225:E225)</f>
        <v>15300</v>
      </c>
      <c r="F224" s="193">
        <f>SUM(F225:F225)</f>
        <v>15700</v>
      </c>
      <c r="G224" s="159"/>
      <c r="H224" s="193">
        <f aca="true" t="shared" si="54" ref="H224:N224">SUM(H225:H225)</f>
        <v>15700</v>
      </c>
      <c r="I224" s="193">
        <f t="shared" si="54"/>
        <v>0</v>
      </c>
      <c r="J224" s="193">
        <f t="shared" si="54"/>
        <v>15700</v>
      </c>
      <c r="K224" s="269">
        <f t="shared" si="54"/>
        <v>0</v>
      </c>
      <c r="L224" s="181">
        <f t="shared" si="54"/>
        <v>15700</v>
      </c>
      <c r="M224" s="181">
        <f t="shared" si="54"/>
        <v>0</v>
      </c>
      <c r="N224" s="181">
        <f t="shared" si="54"/>
        <v>15700</v>
      </c>
    </row>
    <row r="225" spans="1:14" ht="12.75" hidden="1">
      <c r="A225" s="166"/>
      <c r="B225" s="243"/>
      <c r="C225" s="166">
        <v>4300</v>
      </c>
      <c r="D225" s="163" t="s">
        <v>127</v>
      </c>
      <c r="E225" s="193">
        <v>15300</v>
      </c>
      <c r="F225" s="193">
        <v>15700</v>
      </c>
      <c r="G225" s="159"/>
      <c r="H225" s="193">
        <v>15700</v>
      </c>
      <c r="I225" s="159"/>
      <c r="J225" s="194">
        <f>H225+I225</f>
        <v>15700</v>
      </c>
      <c r="K225" s="16"/>
      <c r="L225" s="330">
        <f>J225+K225</f>
        <v>15700</v>
      </c>
      <c r="M225" s="330"/>
      <c r="N225" s="330">
        <f>L225+M225</f>
        <v>15700</v>
      </c>
    </row>
    <row r="226" spans="1:14" ht="12.75">
      <c r="A226" s="172">
        <v>750</v>
      </c>
      <c r="B226" s="242"/>
      <c r="C226" s="172"/>
      <c r="D226" s="157" t="s">
        <v>34</v>
      </c>
      <c r="E226" s="192">
        <f>SUM(E227+E236+E241)</f>
        <v>1476747</v>
      </c>
      <c r="F226" s="192">
        <f>SUM(F227+F236+F241)</f>
        <v>1267410</v>
      </c>
      <c r="G226" s="159"/>
      <c r="H226" s="192">
        <f>SUM(H227+H236+H241)</f>
        <v>1267410</v>
      </c>
      <c r="I226" s="192">
        <f>SUM(I227+I236+I241)</f>
        <v>0</v>
      </c>
      <c r="J226" s="192">
        <f>SUM(J227+J236+J241)</f>
        <v>1267410</v>
      </c>
      <c r="K226" s="264">
        <f>SUM(K227+K236+K241)</f>
        <v>0</v>
      </c>
      <c r="L226" s="184">
        <f>SUM(L227+L236+L241)</f>
        <v>1267410</v>
      </c>
      <c r="M226" s="184">
        <f>SUM(M227+M236+M241=M263)</f>
        <v>0</v>
      </c>
      <c r="N226" s="184">
        <f>SUM(N227+N236+N241+N263)</f>
        <v>1267410</v>
      </c>
    </row>
    <row r="227" spans="1:14" ht="12.75" hidden="1">
      <c r="A227" s="166"/>
      <c r="B227" s="243">
        <v>75011</v>
      </c>
      <c r="C227" s="166"/>
      <c r="D227" s="163" t="s">
        <v>35</v>
      </c>
      <c r="E227" s="193">
        <f>SUM(E228:E235)</f>
        <v>25750</v>
      </c>
      <c r="F227" s="193">
        <f>SUM(F228:F235)</f>
        <v>40600</v>
      </c>
      <c r="G227" s="159"/>
      <c r="H227" s="193">
        <f aca="true" t="shared" si="55" ref="H227:N227">SUM(H228:H235)</f>
        <v>40600</v>
      </c>
      <c r="I227" s="193">
        <f t="shared" si="55"/>
        <v>0</v>
      </c>
      <c r="J227" s="193">
        <f t="shared" si="55"/>
        <v>40600</v>
      </c>
      <c r="K227" s="269">
        <f t="shared" si="55"/>
        <v>0</v>
      </c>
      <c r="L227" s="181">
        <f t="shared" si="55"/>
        <v>40600</v>
      </c>
      <c r="M227" s="181">
        <f t="shared" si="55"/>
        <v>0</v>
      </c>
      <c r="N227" s="181">
        <f t="shared" si="55"/>
        <v>40600</v>
      </c>
    </row>
    <row r="228" spans="1:14" ht="12.75" hidden="1">
      <c r="A228" s="166"/>
      <c r="B228" s="243"/>
      <c r="C228" s="166">
        <v>4010</v>
      </c>
      <c r="D228" s="163" t="s">
        <v>147</v>
      </c>
      <c r="E228" s="193">
        <v>16995</v>
      </c>
      <c r="F228" s="193">
        <v>17505</v>
      </c>
      <c r="G228" s="159"/>
      <c r="H228" s="193">
        <v>17505</v>
      </c>
      <c r="I228" s="159"/>
      <c r="J228" s="194">
        <f>H228+I228</f>
        <v>17505</v>
      </c>
      <c r="K228" s="16"/>
      <c r="L228" s="330">
        <f>J228+K228</f>
        <v>17505</v>
      </c>
      <c r="M228" s="330"/>
      <c r="N228" s="330">
        <f>L228+M228</f>
        <v>17505</v>
      </c>
    </row>
    <row r="229" spans="1:14" ht="12.75" hidden="1">
      <c r="A229" s="166"/>
      <c r="B229" s="243"/>
      <c r="C229" s="166">
        <v>4040</v>
      </c>
      <c r="D229" s="163" t="s">
        <v>148</v>
      </c>
      <c r="E229" s="193">
        <v>1403</v>
      </c>
      <c r="F229" s="193">
        <v>1446</v>
      </c>
      <c r="G229" s="159"/>
      <c r="H229" s="193">
        <v>1446</v>
      </c>
      <c r="I229" s="159"/>
      <c r="J229" s="194">
        <f aca="true" t="shared" si="56" ref="J229:J235">H229+I229</f>
        <v>1446</v>
      </c>
      <c r="K229" s="16"/>
      <c r="L229" s="330">
        <f aca="true" t="shared" si="57" ref="L229:L235">J229+K229</f>
        <v>1446</v>
      </c>
      <c r="M229" s="330"/>
      <c r="N229" s="330">
        <f aca="true" t="shared" si="58" ref="N229:N235">L229+M229</f>
        <v>1446</v>
      </c>
    </row>
    <row r="230" spans="1:14" ht="12.75" hidden="1">
      <c r="A230" s="166"/>
      <c r="B230" s="243"/>
      <c r="C230" s="166">
        <v>4110</v>
      </c>
      <c r="D230" s="163" t="s">
        <v>142</v>
      </c>
      <c r="E230" s="193">
        <v>3170</v>
      </c>
      <c r="F230" s="193">
        <v>3265</v>
      </c>
      <c r="G230" s="159"/>
      <c r="H230" s="193">
        <v>3265</v>
      </c>
      <c r="I230" s="159"/>
      <c r="J230" s="194">
        <f t="shared" si="56"/>
        <v>3265</v>
      </c>
      <c r="K230" s="16"/>
      <c r="L230" s="330">
        <f t="shared" si="57"/>
        <v>3265</v>
      </c>
      <c r="M230" s="330"/>
      <c r="N230" s="330">
        <f t="shared" si="58"/>
        <v>3265</v>
      </c>
    </row>
    <row r="231" spans="1:14" ht="12.75" hidden="1">
      <c r="A231" s="166"/>
      <c r="B231" s="243"/>
      <c r="C231" s="166">
        <v>4120</v>
      </c>
      <c r="D231" s="163" t="s">
        <v>143</v>
      </c>
      <c r="E231" s="193">
        <v>451</v>
      </c>
      <c r="F231" s="193">
        <v>464</v>
      </c>
      <c r="G231" s="159"/>
      <c r="H231" s="193">
        <v>464</v>
      </c>
      <c r="I231" s="159"/>
      <c r="J231" s="194">
        <f t="shared" si="56"/>
        <v>464</v>
      </c>
      <c r="K231" s="16"/>
      <c r="L231" s="330">
        <f t="shared" si="57"/>
        <v>464</v>
      </c>
      <c r="M231" s="330"/>
      <c r="N231" s="330">
        <f t="shared" si="58"/>
        <v>464</v>
      </c>
    </row>
    <row r="232" spans="1:14" ht="12.75" hidden="1">
      <c r="A232" s="166"/>
      <c r="B232" s="243"/>
      <c r="C232" s="166">
        <v>4210</v>
      </c>
      <c r="D232" s="163" t="s">
        <v>132</v>
      </c>
      <c r="E232" s="193">
        <v>1230</v>
      </c>
      <c r="F232" s="193">
        <v>5000</v>
      </c>
      <c r="G232" s="159"/>
      <c r="H232" s="193">
        <v>5000</v>
      </c>
      <c r="I232" s="159"/>
      <c r="J232" s="194">
        <f t="shared" si="56"/>
        <v>5000</v>
      </c>
      <c r="K232" s="16"/>
      <c r="L232" s="330">
        <f t="shared" si="57"/>
        <v>5000</v>
      </c>
      <c r="M232" s="330"/>
      <c r="N232" s="330">
        <f t="shared" si="58"/>
        <v>5000</v>
      </c>
    </row>
    <row r="233" spans="1:14" ht="12.75" hidden="1">
      <c r="A233" s="166"/>
      <c r="B233" s="243"/>
      <c r="C233" s="166">
        <v>4300</v>
      </c>
      <c r="D233" s="163" t="s">
        <v>127</v>
      </c>
      <c r="E233" s="193">
        <v>1490</v>
      </c>
      <c r="F233" s="193">
        <v>10700</v>
      </c>
      <c r="G233" s="159"/>
      <c r="H233" s="193">
        <v>10700</v>
      </c>
      <c r="I233" s="159"/>
      <c r="J233" s="194">
        <f t="shared" si="56"/>
        <v>10700</v>
      </c>
      <c r="K233" s="16"/>
      <c r="L233" s="330">
        <f t="shared" si="57"/>
        <v>10700</v>
      </c>
      <c r="M233" s="330"/>
      <c r="N233" s="330">
        <f t="shared" si="58"/>
        <v>10700</v>
      </c>
    </row>
    <row r="234" spans="1:14" ht="12.75" hidden="1">
      <c r="A234" s="166"/>
      <c r="B234" s="243"/>
      <c r="C234" s="166">
        <v>4410</v>
      </c>
      <c r="D234" s="163" t="s">
        <v>149</v>
      </c>
      <c r="E234" s="193">
        <v>315</v>
      </c>
      <c r="F234" s="193">
        <v>1500</v>
      </c>
      <c r="G234" s="159"/>
      <c r="H234" s="193">
        <v>1500</v>
      </c>
      <c r="I234" s="159"/>
      <c r="J234" s="194">
        <f t="shared" si="56"/>
        <v>1500</v>
      </c>
      <c r="K234" s="16"/>
      <c r="L234" s="330">
        <f t="shared" si="57"/>
        <v>1500</v>
      </c>
      <c r="M234" s="330"/>
      <c r="N234" s="330">
        <f t="shared" si="58"/>
        <v>1500</v>
      </c>
    </row>
    <row r="235" spans="1:14" ht="24" hidden="1">
      <c r="A235" s="166"/>
      <c r="B235" s="243"/>
      <c r="C235" s="166">
        <v>4440</v>
      </c>
      <c r="D235" s="167" t="s">
        <v>150</v>
      </c>
      <c r="E235" s="193">
        <v>696</v>
      </c>
      <c r="F235" s="193">
        <v>720</v>
      </c>
      <c r="G235" s="159"/>
      <c r="H235" s="193">
        <v>720</v>
      </c>
      <c r="I235" s="159"/>
      <c r="J235" s="194">
        <f t="shared" si="56"/>
        <v>720</v>
      </c>
      <c r="K235" s="16"/>
      <c r="L235" s="330">
        <f t="shared" si="57"/>
        <v>720</v>
      </c>
      <c r="M235" s="330"/>
      <c r="N235" s="330">
        <f t="shared" si="58"/>
        <v>720</v>
      </c>
    </row>
    <row r="236" spans="1:14" ht="12.75">
      <c r="A236" s="166"/>
      <c r="B236" s="243">
        <v>75022</v>
      </c>
      <c r="C236" s="166"/>
      <c r="D236" s="163" t="s">
        <v>151</v>
      </c>
      <c r="E236" s="193">
        <f>SUM(E237:E240)</f>
        <v>56000</v>
      </c>
      <c r="F236" s="193">
        <f>SUM(F237:F240)</f>
        <v>57650</v>
      </c>
      <c r="G236" s="159"/>
      <c r="H236" s="193">
        <f aca="true" t="shared" si="59" ref="H236:N236">SUM(H237:H240)</f>
        <v>57650</v>
      </c>
      <c r="I236" s="193">
        <f t="shared" si="59"/>
        <v>0</v>
      </c>
      <c r="J236" s="193">
        <f t="shared" si="59"/>
        <v>57650</v>
      </c>
      <c r="K236" s="269">
        <f t="shared" si="59"/>
        <v>0</v>
      </c>
      <c r="L236" s="181">
        <f t="shared" si="59"/>
        <v>57650</v>
      </c>
      <c r="M236" s="181">
        <f t="shared" si="59"/>
        <v>0</v>
      </c>
      <c r="N236" s="181">
        <f t="shared" si="59"/>
        <v>57650</v>
      </c>
    </row>
    <row r="237" spans="1:14" ht="12.75">
      <c r="A237" s="166"/>
      <c r="B237" s="243"/>
      <c r="C237" s="166">
        <v>3030</v>
      </c>
      <c r="D237" s="163" t="s">
        <v>152</v>
      </c>
      <c r="E237" s="193">
        <v>50600</v>
      </c>
      <c r="F237" s="193">
        <v>52100</v>
      </c>
      <c r="G237" s="159"/>
      <c r="H237" s="193">
        <v>52100</v>
      </c>
      <c r="I237" s="159"/>
      <c r="J237" s="194">
        <f>H237+I237</f>
        <v>52100</v>
      </c>
      <c r="K237" s="16"/>
      <c r="L237" s="330">
        <f>J237+K237</f>
        <v>52100</v>
      </c>
      <c r="M237" s="330">
        <v>-10000</v>
      </c>
      <c r="N237" s="330">
        <f>L237+M237</f>
        <v>42100</v>
      </c>
    </row>
    <row r="238" spans="1:14" ht="12.75" hidden="1">
      <c r="A238" s="166"/>
      <c r="B238" s="243"/>
      <c r="C238" s="166">
        <v>4210</v>
      </c>
      <c r="D238" s="163" t="s">
        <v>132</v>
      </c>
      <c r="E238" s="193">
        <v>2950</v>
      </c>
      <c r="F238" s="193">
        <v>3050</v>
      </c>
      <c r="G238" s="159"/>
      <c r="H238" s="193">
        <v>3050</v>
      </c>
      <c r="I238" s="159"/>
      <c r="J238" s="194">
        <f>H238+I238</f>
        <v>3050</v>
      </c>
      <c r="K238" s="16"/>
      <c r="L238" s="330">
        <f>J238+K238</f>
        <v>3050</v>
      </c>
      <c r="M238" s="330"/>
      <c r="N238" s="330">
        <f>L238+M238</f>
        <v>3050</v>
      </c>
    </row>
    <row r="239" spans="1:14" ht="12.75">
      <c r="A239" s="166"/>
      <c r="B239" s="243"/>
      <c r="C239" s="166">
        <v>4300</v>
      </c>
      <c r="D239" s="163" t="s">
        <v>127</v>
      </c>
      <c r="E239" s="193">
        <v>1900</v>
      </c>
      <c r="F239" s="193">
        <v>1950</v>
      </c>
      <c r="G239" s="159"/>
      <c r="H239" s="193">
        <v>1950</v>
      </c>
      <c r="I239" s="159"/>
      <c r="J239" s="194">
        <f>H239+I239</f>
        <v>1950</v>
      </c>
      <c r="K239" s="16"/>
      <c r="L239" s="330">
        <f>J239+K239</f>
        <v>1950</v>
      </c>
      <c r="M239" s="330">
        <v>10000</v>
      </c>
      <c r="N239" s="330">
        <f>L239+M239</f>
        <v>11950</v>
      </c>
    </row>
    <row r="240" spans="1:14" ht="12.75" hidden="1">
      <c r="A240" s="166"/>
      <c r="B240" s="243"/>
      <c r="C240" s="166">
        <v>4410</v>
      </c>
      <c r="D240" s="163" t="s">
        <v>149</v>
      </c>
      <c r="E240" s="193">
        <v>550</v>
      </c>
      <c r="F240" s="193">
        <v>550</v>
      </c>
      <c r="G240" s="159"/>
      <c r="H240" s="193">
        <v>550</v>
      </c>
      <c r="I240" s="159"/>
      <c r="J240" s="194">
        <f>H240+I240</f>
        <v>550</v>
      </c>
      <c r="K240" s="16"/>
      <c r="L240" s="330">
        <f>J240+K240</f>
        <v>550</v>
      </c>
      <c r="M240" s="330"/>
      <c r="N240" s="330">
        <f>L240+M240</f>
        <v>550</v>
      </c>
    </row>
    <row r="241" spans="1:14" ht="12.75">
      <c r="A241" s="166"/>
      <c r="B241" s="243">
        <v>75023</v>
      </c>
      <c r="C241" s="166"/>
      <c r="D241" s="163" t="s">
        <v>40</v>
      </c>
      <c r="E241" s="193">
        <f>SUM(E242:E258)</f>
        <v>1394997</v>
      </c>
      <c r="F241" s="193">
        <f>SUM(F242:F258)</f>
        <v>1169160</v>
      </c>
      <c r="G241" s="159"/>
      <c r="H241" s="193">
        <f aca="true" t="shared" si="60" ref="H241:N241">SUM(H242:H258)</f>
        <v>1169160</v>
      </c>
      <c r="I241" s="193">
        <f t="shared" si="60"/>
        <v>0</v>
      </c>
      <c r="J241" s="193">
        <f t="shared" si="60"/>
        <v>1169160</v>
      </c>
      <c r="K241" s="269">
        <f t="shared" si="60"/>
        <v>0</v>
      </c>
      <c r="L241" s="181">
        <f t="shared" si="60"/>
        <v>1169160</v>
      </c>
      <c r="M241" s="181">
        <f t="shared" si="60"/>
        <v>-20000</v>
      </c>
      <c r="N241" s="181">
        <f t="shared" si="60"/>
        <v>1149160</v>
      </c>
    </row>
    <row r="242" spans="1:14" ht="24" hidden="1">
      <c r="A242" s="166"/>
      <c r="B242" s="243"/>
      <c r="C242" s="166">
        <v>3020</v>
      </c>
      <c r="D242" s="163" t="s">
        <v>153</v>
      </c>
      <c r="E242" s="195">
        <v>780</v>
      </c>
      <c r="F242" s="195">
        <v>800</v>
      </c>
      <c r="G242" s="159"/>
      <c r="H242" s="195">
        <v>800</v>
      </c>
      <c r="I242" s="159"/>
      <c r="J242" s="194">
        <f>H242+I242</f>
        <v>800</v>
      </c>
      <c r="K242" s="16"/>
      <c r="L242" s="330">
        <f>J242+K242</f>
        <v>800</v>
      </c>
      <c r="M242" s="330"/>
      <c r="N242" s="330">
        <f>L242+M242</f>
        <v>800</v>
      </c>
    </row>
    <row r="243" spans="1:14" ht="12.75" hidden="1">
      <c r="A243" s="166"/>
      <c r="B243" s="243"/>
      <c r="C243" s="166">
        <v>4010</v>
      </c>
      <c r="D243" s="163" t="s">
        <v>147</v>
      </c>
      <c r="E243" s="193">
        <v>624100</v>
      </c>
      <c r="F243" s="193">
        <v>686230</v>
      </c>
      <c r="G243" s="159"/>
      <c r="H243" s="193">
        <v>686230</v>
      </c>
      <c r="I243" s="159"/>
      <c r="J243" s="194">
        <f aca="true" t="shared" si="61" ref="J243:J258">H243+I243</f>
        <v>686230</v>
      </c>
      <c r="K243" s="16"/>
      <c r="L243" s="330">
        <f aca="true" t="shared" si="62" ref="L243:L258">J243+K243</f>
        <v>686230</v>
      </c>
      <c r="M243" s="330"/>
      <c r="N243" s="330">
        <f aca="true" t="shared" si="63" ref="N243:N258">L243+M243</f>
        <v>686230</v>
      </c>
    </row>
    <row r="244" spans="1:14" ht="12.75">
      <c r="A244" s="166"/>
      <c r="B244" s="243"/>
      <c r="C244" s="166">
        <v>4040</v>
      </c>
      <c r="D244" s="163" t="s">
        <v>148</v>
      </c>
      <c r="E244" s="193">
        <v>49000</v>
      </c>
      <c r="F244" s="193">
        <v>44000</v>
      </c>
      <c r="G244" s="159"/>
      <c r="H244" s="193">
        <v>44000</v>
      </c>
      <c r="I244" s="159"/>
      <c r="J244" s="194">
        <f t="shared" si="61"/>
        <v>44000</v>
      </c>
      <c r="K244" s="16"/>
      <c r="L244" s="330">
        <f t="shared" si="62"/>
        <v>44000</v>
      </c>
      <c r="M244" s="330">
        <v>-3000</v>
      </c>
      <c r="N244" s="330">
        <f t="shared" si="63"/>
        <v>41000</v>
      </c>
    </row>
    <row r="245" spans="1:14" ht="12.75" hidden="1">
      <c r="A245" s="166"/>
      <c r="B245" s="243"/>
      <c r="C245" s="166">
        <v>4110</v>
      </c>
      <c r="D245" s="163" t="s">
        <v>142</v>
      </c>
      <c r="E245" s="193">
        <v>115970</v>
      </c>
      <c r="F245" s="193">
        <v>125800</v>
      </c>
      <c r="G245" s="159"/>
      <c r="H245" s="193">
        <v>125800</v>
      </c>
      <c r="I245" s="159"/>
      <c r="J245" s="194">
        <f t="shared" si="61"/>
        <v>125800</v>
      </c>
      <c r="K245" s="16"/>
      <c r="L245" s="330">
        <f t="shared" si="62"/>
        <v>125800</v>
      </c>
      <c r="M245" s="330"/>
      <c r="N245" s="330">
        <f t="shared" si="63"/>
        <v>125800</v>
      </c>
    </row>
    <row r="246" spans="1:14" ht="12.75" hidden="1">
      <c r="A246" s="166"/>
      <c r="B246" s="243"/>
      <c r="C246" s="166">
        <v>4120</v>
      </c>
      <c r="D246" s="163" t="s">
        <v>143</v>
      </c>
      <c r="E246" s="193">
        <v>16500</v>
      </c>
      <c r="F246" s="193">
        <v>17890</v>
      </c>
      <c r="G246" s="159"/>
      <c r="H246" s="193">
        <v>17890</v>
      </c>
      <c r="I246" s="159"/>
      <c r="J246" s="194">
        <f t="shared" si="61"/>
        <v>17890</v>
      </c>
      <c r="K246" s="16"/>
      <c r="L246" s="330">
        <f t="shared" si="62"/>
        <v>17890</v>
      </c>
      <c r="M246" s="330"/>
      <c r="N246" s="330">
        <f t="shared" si="63"/>
        <v>17890</v>
      </c>
    </row>
    <row r="247" spans="1:14" ht="12.75">
      <c r="A247" s="166"/>
      <c r="B247" s="243"/>
      <c r="C247" s="166" t="s">
        <v>173</v>
      </c>
      <c r="D247" s="163" t="s">
        <v>174</v>
      </c>
      <c r="E247" s="193"/>
      <c r="F247" s="193"/>
      <c r="G247" s="159"/>
      <c r="H247" s="193"/>
      <c r="I247" s="159"/>
      <c r="J247" s="194"/>
      <c r="K247" s="16"/>
      <c r="L247" s="330"/>
      <c r="M247" s="330">
        <v>1000</v>
      </c>
      <c r="N247" s="330">
        <f t="shared" si="63"/>
        <v>1000</v>
      </c>
    </row>
    <row r="248" spans="1:14" ht="12.75" hidden="1">
      <c r="A248" s="166"/>
      <c r="B248" s="243"/>
      <c r="C248" s="166">
        <v>4210</v>
      </c>
      <c r="D248" s="163" t="s">
        <v>132</v>
      </c>
      <c r="E248" s="193">
        <v>274868</v>
      </c>
      <c r="F248" s="193">
        <v>70000</v>
      </c>
      <c r="G248" s="159"/>
      <c r="H248" s="193">
        <v>70000</v>
      </c>
      <c r="I248" s="159">
        <v>-15000</v>
      </c>
      <c r="J248" s="194">
        <f t="shared" si="61"/>
        <v>55000</v>
      </c>
      <c r="K248" s="16"/>
      <c r="L248" s="330">
        <f t="shared" si="62"/>
        <v>55000</v>
      </c>
      <c r="M248" s="330"/>
      <c r="N248" s="330">
        <f t="shared" si="63"/>
        <v>55000</v>
      </c>
    </row>
    <row r="249" spans="1:14" ht="12.75" hidden="1">
      <c r="A249" s="166"/>
      <c r="B249" s="243"/>
      <c r="C249" s="166">
        <v>4260</v>
      </c>
      <c r="D249" s="163" t="s">
        <v>154</v>
      </c>
      <c r="E249" s="193">
        <v>21900</v>
      </c>
      <c r="F249" s="193">
        <v>22500</v>
      </c>
      <c r="G249" s="159"/>
      <c r="H249" s="193">
        <v>22500</v>
      </c>
      <c r="I249" s="159"/>
      <c r="J249" s="194">
        <f t="shared" si="61"/>
        <v>22500</v>
      </c>
      <c r="K249" s="16"/>
      <c r="L249" s="330">
        <f t="shared" si="62"/>
        <v>22500</v>
      </c>
      <c r="M249" s="330"/>
      <c r="N249" s="330">
        <f t="shared" si="63"/>
        <v>22500</v>
      </c>
    </row>
    <row r="250" spans="1:14" ht="12.75" hidden="1">
      <c r="A250" s="166"/>
      <c r="B250" s="243"/>
      <c r="C250" s="166">
        <v>4270</v>
      </c>
      <c r="D250" s="163" t="s">
        <v>133</v>
      </c>
      <c r="E250" s="193">
        <v>127579</v>
      </c>
      <c r="F250" s="193">
        <v>3000</v>
      </c>
      <c r="G250" s="159"/>
      <c r="H250" s="193">
        <v>3000</v>
      </c>
      <c r="I250" s="159">
        <v>15000</v>
      </c>
      <c r="J250" s="194">
        <f t="shared" si="61"/>
        <v>18000</v>
      </c>
      <c r="K250" s="16"/>
      <c r="L250" s="330">
        <f t="shared" si="62"/>
        <v>18000</v>
      </c>
      <c r="M250" s="330"/>
      <c r="N250" s="330">
        <f t="shared" si="63"/>
        <v>18000</v>
      </c>
    </row>
    <row r="251" spans="1:14" ht="12.75">
      <c r="A251" s="166"/>
      <c r="B251" s="243"/>
      <c r="C251" s="166" t="s">
        <v>214</v>
      </c>
      <c r="D251" s="163" t="s">
        <v>177</v>
      </c>
      <c r="E251" s="193"/>
      <c r="F251" s="193"/>
      <c r="G251" s="159"/>
      <c r="H251" s="193"/>
      <c r="I251" s="159"/>
      <c r="J251" s="194"/>
      <c r="K251" s="16"/>
      <c r="L251" s="330"/>
      <c r="M251" s="330">
        <v>2000</v>
      </c>
      <c r="N251" s="330">
        <f t="shared" si="63"/>
        <v>2000</v>
      </c>
    </row>
    <row r="252" spans="1:14" ht="12.75">
      <c r="A252" s="166"/>
      <c r="B252" s="243"/>
      <c r="C252" s="166">
        <v>4300</v>
      </c>
      <c r="D252" s="163" t="s">
        <v>127</v>
      </c>
      <c r="E252" s="193">
        <v>104000</v>
      </c>
      <c r="F252" s="193">
        <v>107200</v>
      </c>
      <c r="G252" s="159"/>
      <c r="H252" s="193">
        <v>107200</v>
      </c>
      <c r="I252" s="159">
        <v>-2200</v>
      </c>
      <c r="J252" s="194">
        <f t="shared" si="61"/>
        <v>105000</v>
      </c>
      <c r="K252" s="16"/>
      <c r="L252" s="330">
        <f t="shared" si="62"/>
        <v>105000</v>
      </c>
      <c r="M252" s="330">
        <v>-20000</v>
      </c>
      <c r="N252" s="330">
        <f t="shared" si="63"/>
        <v>85000</v>
      </c>
    </row>
    <row r="253" spans="1:14" ht="12.75" hidden="1">
      <c r="A253" s="166"/>
      <c r="B253" s="243"/>
      <c r="C253" s="166" t="s">
        <v>311</v>
      </c>
      <c r="D253" s="163" t="s">
        <v>312</v>
      </c>
      <c r="E253" s="193"/>
      <c r="F253" s="193"/>
      <c r="G253" s="159"/>
      <c r="H253" s="193"/>
      <c r="I253" s="159">
        <v>2200</v>
      </c>
      <c r="J253" s="194">
        <f t="shared" si="61"/>
        <v>2200</v>
      </c>
      <c r="K253" s="16"/>
      <c r="L253" s="330">
        <f t="shared" si="62"/>
        <v>2200</v>
      </c>
      <c r="M253" s="330"/>
      <c r="N253" s="330">
        <f t="shared" si="63"/>
        <v>2200</v>
      </c>
    </row>
    <row r="254" spans="1:14" ht="12.75" hidden="1">
      <c r="A254" s="166"/>
      <c r="B254" s="243"/>
      <c r="C254" s="166">
        <v>4410</v>
      </c>
      <c r="D254" s="163" t="s">
        <v>149</v>
      </c>
      <c r="E254" s="193">
        <v>8500</v>
      </c>
      <c r="F254" s="193">
        <v>8800</v>
      </c>
      <c r="G254" s="159"/>
      <c r="H254" s="193">
        <v>8800</v>
      </c>
      <c r="I254" s="159"/>
      <c r="J254" s="194">
        <f t="shared" si="61"/>
        <v>8800</v>
      </c>
      <c r="K254" s="16"/>
      <c r="L254" s="330">
        <f t="shared" si="62"/>
        <v>8800</v>
      </c>
      <c r="M254" s="330"/>
      <c r="N254" s="330">
        <f t="shared" si="63"/>
        <v>8800</v>
      </c>
    </row>
    <row r="255" spans="1:14" ht="12.75" hidden="1">
      <c r="A255" s="166"/>
      <c r="B255" s="243"/>
      <c r="C255" s="166" t="s">
        <v>155</v>
      </c>
      <c r="D255" s="163" t="s">
        <v>156</v>
      </c>
      <c r="E255" s="193">
        <v>5500</v>
      </c>
      <c r="F255" s="193">
        <v>5500</v>
      </c>
      <c r="G255" s="159"/>
      <c r="H255" s="193">
        <v>5500</v>
      </c>
      <c r="I255" s="159"/>
      <c r="J255" s="194">
        <f t="shared" si="61"/>
        <v>5500</v>
      </c>
      <c r="K255" s="16"/>
      <c r="L255" s="330">
        <f t="shared" si="62"/>
        <v>5500</v>
      </c>
      <c r="M255" s="330"/>
      <c r="N255" s="330">
        <f t="shared" si="63"/>
        <v>5500</v>
      </c>
    </row>
    <row r="256" spans="1:14" ht="12.75" hidden="1">
      <c r="A256" s="166"/>
      <c r="B256" s="243"/>
      <c r="C256" s="166">
        <v>4430</v>
      </c>
      <c r="D256" s="163" t="s">
        <v>144</v>
      </c>
      <c r="E256" s="193">
        <v>13000</v>
      </c>
      <c r="F256" s="193">
        <v>13400</v>
      </c>
      <c r="G256" s="159"/>
      <c r="H256" s="193">
        <v>13400</v>
      </c>
      <c r="I256" s="159"/>
      <c r="J256" s="194">
        <f t="shared" si="61"/>
        <v>13400</v>
      </c>
      <c r="K256" s="16"/>
      <c r="L256" s="330">
        <f t="shared" si="62"/>
        <v>13400</v>
      </c>
      <c r="M256" s="330"/>
      <c r="N256" s="330">
        <f t="shared" si="63"/>
        <v>13400</v>
      </c>
    </row>
    <row r="257" spans="1:14" ht="24" hidden="1">
      <c r="A257" s="166"/>
      <c r="B257" s="243"/>
      <c r="C257" s="166">
        <v>4440</v>
      </c>
      <c r="D257" s="167" t="s">
        <v>150</v>
      </c>
      <c r="E257" s="198">
        <v>13300</v>
      </c>
      <c r="F257" s="198">
        <v>14040</v>
      </c>
      <c r="G257" s="159"/>
      <c r="H257" s="198">
        <v>14040</v>
      </c>
      <c r="I257" s="159"/>
      <c r="J257" s="194">
        <f t="shared" si="61"/>
        <v>14040</v>
      </c>
      <c r="K257" s="16"/>
      <c r="L257" s="330">
        <f t="shared" si="62"/>
        <v>14040</v>
      </c>
      <c r="M257" s="330"/>
      <c r="N257" s="330">
        <f t="shared" si="63"/>
        <v>14040</v>
      </c>
    </row>
    <row r="258" spans="1:14" ht="24" hidden="1">
      <c r="A258" s="166"/>
      <c r="B258" s="243"/>
      <c r="C258" s="199" t="s">
        <v>157</v>
      </c>
      <c r="D258" s="167" t="s">
        <v>158</v>
      </c>
      <c r="E258" s="200">
        <v>20000</v>
      </c>
      <c r="F258" s="200">
        <v>50000</v>
      </c>
      <c r="G258" s="159"/>
      <c r="H258" s="200">
        <v>50000</v>
      </c>
      <c r="I258" s="159"/>
      <c r="J258" s="194">
        <f t="shared" si="61"/>
        <v>50000</v>
      </c>
      <c r="K258" s="16"/>
      <c r="L258" s="330">
        <f t="shared" si="62"/>
        <v>50000</v>
      </c>
      <c r="M258" s="330"/>
      <c r="N258" s="330">
        <f t="shared" si="63"/>
        <v>50000</v>
      </c>
    </row>
    <row r="259" spans="1:14" ht="36" hidden="1">
      <c r="A259" s="172">
        <v>751</v>
      </c>
      <c r="B259" s="242"/>
      <c r="C259" s="172"/>
      <c r="D259" s="173" t="s">
        <v>43</v>
      </c>
      <c r="E259" s="201" t="e">
        <f>SUM(E260+#REF!)</f>
        <v>#REF!</v>
      </c>
      <c r="F259" s="201" t="e">
        <f>SUM(F260+#REF!)</f>
        <v>#REF!</v>
      </c>
      <c r="G259" s="159"/>
      <c r="H259" s="201">
        <f aca="true" t="shared" si="64" ref="H259:N259">H260</f>
        <v>744</v>
      </c>
      <c r="I259" s="201">
        <f t="shared" si="64"/>
        <v>0</v>
      </c>
      <c r="J259" s="201">
        <f t="shared" si="64"/>
        <v>744</v>
      </c>
      <c r="K259" s="270">
        <f t="shared" si="64"/>
        <v>0</v>
      </c>
      <c r="L259" s="184">
        <f t="shared" si="64"/>
        <v>744</v>
      </c>
      <c r="M259" s="184">
        <f t="shared" si="64"/>
        <v>0</v>
      </c>
      <c r="N259" s="184">
        <f t="shared" si="64"/>
        <v>744</v>
      </c>
    </row>
    <row r="260" spans="1:14" ht="24" hidden="1">
      <c r="A260" s="166"/>
      <c r="B260" s="243">
        <v>75101</v>
      </c>
      <c r="C260" s="166"/>
      <c r="D260" s="163" t="s">
        <v>159</v>
      </c>
      <c r="E260" s="195">
        <f>SUM(E261:E262)</f>
        <v>707</v>
      </c>
      <c r="F260" s="195">
        <f>SUM(F261:F262)</f>
        <v>744</v>
      </c>
      <c r="G260" s="159"/>
      <c r="H260" s="195">
        <f aca="true" t="shared" si="65" ref="H260:N260">SUM(H261:H262)</f>
        <v>744</v>
      </c>
      <c r="I260" s="195">
        <f t="shared" si="65"/>
        <v>0</v>
      </c>
      <c r="J260" s="195">
        <f t="shared" si="65"/>
        <v>744</v>
      </c>
      <c r="K260" s="266">
        <f t="shared" si="65"/>
        <v>0</v>
      </c>
      <c r="L260" s="181">
        <f t="shared" si="65"/>
        <v>744</v>
      </c>
      <c r="M260" s="181">
        <f t="shared" si="65"/>
        <v>0</v>
      </c>
      <c r="N260" s="181">
        <f t="shared" si="65"/>
        <v>744</v>
      </c>
    </row>
    <row r="261" spans="1:14" ht="12.75" hidden="1">
      <c r="A261" s="166"/>
      <c r="B261" s="243"/>
      <c r="C261" s="166">
        <v>4210</v>
      </c>
      <c r="D261" s="163" t="s">
        <v>132</v>
      </c>
      <c r="E261" s="193">
        <v>100</v>
      </c>
      <c r="F261" s="193">
        <v>100</v>
      </c>
      <c r="G261" s="159"/>
      <c r="H261" s="193">
        <v>100</v>
      </c>
      <c r="I261" s="159"/>
      <c r="J261" s="194">
        <f>H261+I261</f>
        <v>100</v>
      </c>
      <c r="K261" s="16"/>
      <c r="L261" s="330">
        <f>J261+K261</f>
        <v>100</v>
      </c>
      <c r="M261" s="330"/>
      <c r="N261" s="330">
        <f>L261+M260</f>
        <v>100</v>
      </c>
    </row>
    <row r="262" spans="1:14" ht="12.75" hidden="1">
      <c r="A262" s="166"/>
      <c r="B262" s="243"/>
      <c r="C262" s="166">
        <v>4300</v>
      </c>
      <c r="D262" s="163" t="s">
        <v>127</v>
      </c>
      <c r="E262" s="193">
        <v>607</v>
      </c>
      <c r="F262" s="193">
        <v>644</v>
      </c>
      <c r="G262" s="159"/>
      <c r="H262" s="193">
        <v>644</v>
      </c>
      <c r="I262" s="159"/>
      <c r="J262" s="194">
        <f>H262+I262</f>
        <v>644</v>
      </c>
      <c r="K262" s="16"/>
      <c r="L262" s="330">
        <f>J262+K262</f>
        <v>644</v>
      </c>
      <c r="M262" s="330"/>
      <c r="N262" s="330">
        <f>L262+M261</f>
        <v>644</v>
      </c>
    </row>
    <row r="263" spans="1:14" ht="12.75">
      <c r="A263" s="166"/>
      <c r="B263" s="243" t="s">
        <v>365</v>
      </c>
      <c r="D263" s="166" t="s">
        <v>366</v>
      </c>
      <c r="E263" s="193"/>
      <c r="F263" s="193"/>
      <c r="G263" s="159"/>
      <c r="H263" s="193"/>
      <c r="I263" s="159"/>
      <c r="J263" s="194"/>
      <c r="K263" s="16"/>
      <c r="L263" s="330"/>
      <c r="M263" s="330">
        <f>SUM(M264:M265)</f>
        <v>20000</v>
      </c>
      <c r="N263" s="330">
        <f>SUM(N264:N265)</f>
        <v>20000</v>
      </c>
    </row>
    <row r="264" spans="1:14" ht="12.75">
      <c r="A264" s="166"/>
      <c r="B264" s="243"/>
      <c r="C264" s="166" t="s">
        <v>191</v>
      </c>
      <c r="D264" s="163" t="s">
        <v>132</v>
      </c>
      <c r="E264" s="193"/>
      <c r="F264" s="193"/>
      <c r="G264" s="159"/>
      <c r="H264" s="193"/>
      <c r="I264" s="159"/>
      <c r="J264" s="194"/>
      <c r="K264" s="16"/>
      <c r="L264" s="330"/>
      <c r="M264" s="330">
        <v>2000</v>
      </c>
      <c r="N264" s="146">
        <f>M264</f>
        <v>2000</v>
      </c>
    </row>
    <row r="265" spans="1:14" ht="12.75">
      <c r="A265" s="166"/>
      <c r="B265" s="243"/>
      <c r="C265" s="166" t="s">
        <v>140</v>
      </c>
      <c r="D265" s="163" t="s">
        <v>127</v>
      </c>
      <c r="E265" s="193"/>
      <c r="F265" s="193"/>
      <c r="G265" s="159"/>
      <c r="H265" s="193"/>
      <c r="I265" s="159"/>
      <c r="J265" s="194"/>
      <c r="K265" s="16"/>
      <c r="L265" s="330"/>
      <c r="M265" s="330">
        <v>18000</v>
      </c>
      <c r="N265" s="146">
        <f>M265</f>
        <v>18000</v>
      </c>
    </row>
    <row r="266" spans="1:14" ht="24">
      <c r="A266" s="172">
        <v>754</v>
      </c>
      <c r="B266" s="242"/>
      <c r="C266" s="172"/>
      <c r="D266" s="157" t="s">
        <v>161</v>
      </c>
      <c r="E266" s="201">
        <f>SUM(E267+E277)</f>
        <v>80530</v>
      </c>
      <c r="F266" s="201">
        <f>SUM(F267+F277)</f>
        <v>73900</v>
      </c>
      <c r="G266" s="159"/>
      <c r="H266" s="201">
        <f aca="true" t="shared" si="66" ref="H266:N266">SUM(H267+H277)</f>
        <v>93900</v>
      </c>
      <c r="I266" s="201">
        <f t="shared" si="66"/>
        <v>0</v>
      </c>
      <c r="J266" s="201">
        <f t="shared" si="66"/>
        <v>93900</v>
      </c>
      <c r="K266" s="270">
        <f t="shared" si="66"/>
        <v>13400</v>
      </c>
      <c r="L266" s="184">
        <f t="shared" si="66"/>
        <v>107300</v>
      </c>
      <c r="M266" s="184">
        <f t="shared" si="66"/>
        <v>2900</v>
      </c>
      <c r="N266" s="184">
        <f t="shared" si="66"/>
        <v>110200</v>
      </c>
    </row>
    <row r="267" spans="1:14" ht="12.75">
      <c r="A267" s="166"/>
      <c r="B267" s="243">
        <v>75412</v>
      </c>
      <c r="C267" s="166"/>
      <c r="D267" s="163" t="s">
        <v>162</v>
      </c>
      <c r="E267" s="193">
        <f>SUM(E268:E275)</f>
        <v>78030</v>
      </c>
      <c r="F267" s="193">
        <f>SUM(F268:F276)</f>
        <v>73500</v>
      </c>
      <c r="G267" s="159"/>
      <c r="H267" s="193">
        <f aca="true" t="shared" si="67" ref="H267:N267">SUM(H268:H276)</f>
        <v>93500</v>
      </c>
      <c r="I267" s="193">
        <f t="shared" si="67"/>
        <v>0</v>
      </c>
      <c r="J267" s="193">
        <f t="shared" si="67"/>
        <v>93500</v>
      </c>
      <c r="K267" s="269">
        <f t="shared" si="67"/>
        <v>13400</v>
      </c>
      <c r="L267" s="181">
        <f t="shared" si="67"/>
        <v>106900</v>
      </c>
      <c r="M267" s="181">
        <f t="shared" si="67"/>
        <v>2900</v>
      </c>
      <c r="N267" s="181">
        <f t="shared" si="67"/>
        <v>109800</v>
      </c>
    </row>
    <row r="268" spans="1:14" ht="12.75" hidden="1">
      <c r="A268" s="166"/>
      <c r="B268" s="243"/>
      <c r="C268" s="166">
        <v>3030</v>
      </c>
      <c r="D268" s="163" t="s">
        <v>152</v>
      </c>
      <c r="E268" s="193">
        <v>10300</v>
      </c>
      <c r="F268" s="193">
        <v>10600</v>
      </c>
      <c r="G268" s="159"/>
      <c r="H268" s="193">
        <v>10600</v>
      </c>
      <c r="I268" s="159"/>
      <c r="J268" s="194">
        <f>H268+I268</f>
        <v>10600</v>
      </c>
      <c r="K268" s="16"/>
      <c r="L268" s="330">
        <f>J268+K268</f>
        <v>10600</v>
      </c>
      <c r="M268" s="330"/>
      <c r="N268" s="330">
        <f>L268+M268</f>
        <v>10600</v>
      </c>
    </row>
    <row r="269" spans="1:14" ht="12.75" hidden="1">
      <c r="A269" s="166"/>
      <c r="B269" s="243"/>
      <c r="C269" s="166">
        <v>4110</v>
      </c>
      <c r="D269" s="163" t="s">
        <v>142</v>
      </c>
      <c r="E269" s="193">
        <v>210</v>
      </c>
      <c r="F269" s="193">
        <v>220</v>
      </c>
      <c r="G269" s="159"/>
      <c r="H269" s="193">
        <v>220</v>
      </c>
      <c r="I269" s="159"/>
      <c r="J269" s="194">
        <f aca="true" t="shared" si="68" ref="J269:J276">H269+I269</f>
        <v>220</v>
      </c>
      <c r="K269" s="16"/>
      <c r="L269" s="330">
        <f aca="true" t="shared" si="69" ref="L269:L276">J269+K269</f>
        <v>220</v>
      </c>
      <c r="M269" s="330"/>
      <c r="N269" s="330">
        <f aca="true" t="shared" si="70" ref="N269:N276">L269+M269</f>
        <v>220</v>
      </c>
    </row>
    <row r="270" spans="1:14" ht="12.75">
      <c r="A270" s="166"/>
      <c r="B270" s="243"/>
      <c r="C270" s="166" t="s">
        <v>173</v>
      </c>
      <c r="D270" s="163" t="s">
        <v>174</v>
      </c>
      <c r="E270" s="193"/>
      <c r="F270" s="193"/>
      <c r="G270" s="159"/>
      <c r="H270" s="193"/>
      <c r="I270" s="159"/>
      <c r="J270" s="194"/>
      <c r="K270" s="16"/>
      <c r="L270" s="330"/>
      <c r="M270" s="330">
        <v>14400</v>
      </c>
      <c r="N270" s="330">
        <f t="shared" si="70"/>
        <v>14400</v>
      </c>
    </row>
    <row r="271" spans="1:14" ht="12.75">
      <c r="A271" s="166"/>
      <c r="B271" s="243"/>
      <c r="C271" s="166">
        <v>4210</v>
      </c>
      <c r="D271" s="163" t="s">
        <v>132</v>
      </c>
      <c r="E271" s="193">
        <v>29170</v>
      </c>
      <c r="F271" s="193">
        <v>23130</v>
      </c>
      <c r="G271" s="159"/>
      <c r="H271" s="193">
        <v>23130</v>
      </c>
      <c r="I271" s="159"/>
      <c r="J271" s="194">
        <f t="shared" si="68"/>
        <v>23130</v>
      </c>
      <c r="K271" s="16">
        <v>10000</v>
      </c>
      <c r="L271" s="330">
        <f t="shared" si="69"/>
        <v>33130</v>
      </c>
      <c r="M271" s="330">
        <v>3000</v>
      </c>
      <c r="N271" s="330">
        <f t="shared" si="70"/>
        <v>36130</v>
      </c>
    </row>
    <row r="272" spans="1:14" ht="12.75">
      <c r="A272" s="166"/>
      <c r="B272" s="243"/>
      <c r="C272" s="166">
        <v>4260</v>
      </c>
      <c r="D272" s="163" t="s">
        <v>154</v>
      </c>
      <c r="E272" s="193">
        <v>14180</v>
      </c>
      <c r="F272" s="193">
        <v>14600</v>
      </c>
      <c r="G272" s="159"/>
      <c r="H272" s="193">
        <v>14600</v>
      </c>
      <c r="I272" s="159"/>
      <c r="J272" s="194">
        <f t="shared" si="68"/>
        <v>14600</v>
      </c>
      <c r="K272" s="16"/>
      <c r="L272" s="330">
        <f t="shared" si="69"/>
        <v>14600</v>
      </c>
      <c r="M272" s="330">
        <v>-3600</v>
      </c>
      <c r="N272" s="330">
        <f t="shared" si="70"/>
        <v>11000</v>
      </c>
    </row>
    <row r="273" spans="1:14" ht="12.75">
      <c r="A273" s="166"/>
      <c r="B273" s="243"/>
      <c r="C273" s="166" t="s">
        <v>198</v>
      </c>
      <c r="D273" s="163" t="s">
        <v>133</v>
      </c>
      <c r="E273" s="193"/>
      <c r="F273" s="193"/>
      <c r="G273" s="159"/>
      <c r="H273" s="193"/>
      <c r="I273" s="159"/>
      <c r="J273" s="194"/>
      <c r="K273" s="16"/>
      <c r="L273" s="330"/>
      <c r="M273" s="330">
        <v>3500</v>
      </c>
      <c r="N273" s="330">
        <f t="shared" si="70"/>
        <v>3500</v>
      </c>
    </row>
    <row r="274" spans="1:14" ht="12.75">
      <c r="A274" s="166"/>
      <c r="B274" s="243"/>
      <c r="C274" s="166">
        <v>4300</v>
      </c>
      <c r="D274" s="163" t="s">
        <v>127</v>
      </c>
      <c r="E274" s="193">
        <v>16320</v>
      </c>
      <c r="F274" s="202">
        <v>16860</v>
      </c>
      <c r="G274" s="159"/>
      <c r="H274" s="202">
        <v>16860</v>
      </c>
      <c r="I274" s="159"/>
      <c r="J274" s="194">
        <f t="shared" si="68"/>
        <v>16860</v>
      </c>
      <c r="K274" s="16">
        <v>3400</v>
      </c>
      <c r="L274" s="330">
        <f t="shared" si="69"/>
        <v>20260</v>
      </c>
      <c r="M274" s="330">
        <v>-14400</v>
      </c>
      <c r="N274" s="330">
        <f t="shared" si="70"/>
        <v>5860</v>
      </c>
    </row>
    <row r="275" spans="1:14" ht="12.75" hidden="1">
      <c r="A275" s="166"/>
      <c r="B275" s="243"/>
      <c r="C275" s="166">
        <v>4430</v>
      </c>
      <c r="D275" s="163" t="s">
        <v>144</v>
      </c>
      <c r="E275" s="193">
        <v>7850</v>
      </c>
      <c r="F275" s="193">
        <v>8090</v>
      </c>
      <c r="G275" s="159"/>
      <c r="H275" s="193">
        <v>8090</v>
      </c>
      <c r="I275" s="159"/>
      <c r="J275" s="194">
        <f t="shared" si="68"/>
        <v>8090</v>
      </c>
      <c r="K275" s="16"/>
      <c r="L275" s="330">
        <f t="shared" si="69"/>
        <v>8090</v>
      </c>
      <c r="M275" s="330"/>
      <c r="N275" s="330">
        <f t="shared" si="70"/>
        <v>8090</v>
      </c>
    </row>
    <row r="276" spans="1:14" ht="24" hidden="1">
      <c r="A276" s="166"/>
      <c r="B276" s="243"/>
      <c r="C276" s="166" t="s">
        <v>157</v>
      </c>
      <c r="D276" s="167" t="s">
        <v>158</v>
      </c>
      <c r="E276" s="193"/>
      <c r="F276" s="193">
        <v>0</v>
      </c>
      <c r="G276" s="159">
        <v>20000</v>
      </c>
      <c r="H276" s="193">
        <f>SUM(F276+G276)</f>
        <v>20000</v>
      </c>
      <c r="I276" s="159"/>
      <c r="J276" s="194">
        <f t="shared" si="68"/>
        <v>20000</v>
      </c>
      <c r="K276" s="16"/>
      <c r="L276" s="330">
        <f t="shared" si="69"/>
        <v>20000</v>
      </c>
      <c r="M276" s="330"/>
      <c r="N276" s="330">
        <f t="shared" si="70"/>
        <v>20000</v>
      </c>
    </row>
    <row r="277" spans="1:14" ht="12.75" hidden="1">
      <c r="A277" s="166"/>
      <c r="B277" s="243">
        <v>75414</v>
      </c>
      <c r="C277" s="166"/>
      <c r="D277" s="163" t="s">
        <v>47</v>
      </c>
      <c r="E277" s="193">
        <v>2500</v>
      </c>
      <c r="F277" s="193">
        <f>SUM(F278)</f>
        <v>400</v>
      </c>
      <c r="G277" s="159"/>
      <c r="H277" s="193">
        <f aca="true" t="shared" si="71" ref="H277:N277">SUM(H278)</f>
        <v>400</v>
      </c>
      <c r="I277" s="193">
        <f t="shared" si="71"/>
        <v>0</v>
      </c>
      <c r="J277" s="193">
        <f t="shared" si="71"/>
        <v>400</v>
      </c>
      <c r="K277" s="269">
        <f t="shared" si="71"/>
        <v>0</v>
      </c>
      <c r="L277" s="181">
        <f t="shared" si="71"/>
        <v>400</v>
      </c>
      <c r="M277" s="181">
        <f t="shared" si="71"/>
        <v>0</v>
      </c>
      <c r="N277" s="181">
        <f t="shared" si="71"/>
        <v>400</v>
      </c>
    </row>
    <row r="278" spans="1:14" ht="12.75" hidden="1">
      <c r="A278" s="166"/>
      <c r="B278" s="243"/>
      <c r="C278" s="166">
        <v>4210</v>
      </c>
      <c r="D278" s="163" t="s">
        <v>132</v>
      </c>
      <c r="E278" s="193">
        <v>2500</v>
      </c>
      <c r="F278" s="193">
        <v>400</v>
      </c>
      <c r="G278" s="159"/>
      <c r="H278" s="193">
        <v>400</v>
      </c>
      <c r="I278" s="159"/>
      <c r="J278" s="194">
        <f>H278+I278</f>
        <v>400</v>
      </c>
      <c r="K278" s="16"/>
      <c r="L278" s="330">
        <f>J278+K278</f>
        <v>400</v>
      </c>
      <c r="M278" s="330"/>
      <c r="N278" s="330">
        <f>L278+M278</f>
        <v>400</v>
      </c>
    </row>
    <row r="279" spans="1:14" ht="49.5" customHeight="1">
      <c r="A279" s="172" t="s">
        <v>163</v>
      </c>
      <c r="B279" s="242"/>
      <c r="C279" s="172"/>
      <c r="D279" s="173" t="s">
        <v>49</v>
      </c>
      <c r="E279" s="201">
        <f>SUM(E280)</f>
        <v>36940</v>
      </c>
      <c r="F279" s="201">
        <f>SUM(F280)</f>
        <v>38550</v>
      </c>
      <c r="G279" s="159"/>
      <c r="H279" s="201">
        <f aca="true" t="shared" si="72" ref="H279:N279">SUM(H280)</f>
        <v>38550</v>
      </c>
      <c r="I279" s="201">
        <f t="shared" si="72"/>
        <v>0</v>
      </c>
      <c r="J279" s="201">
        <f t="shared" si="72"/>
        <v>38550</v>
      </c>
      <c r="K279" s="270">
        <f t="shared" si="72"/>
        <v>0</v>
      </c>
      <c r="L279" s="184">
        <f t="shared" si="72"/>
        <v>38550</v>
      </c>
      <c r="M279" s="184">
        <f t="shared" si="72"/>
        <v>0</v>
      </c>
      <c r="N279" s="184">
        <f t="shared" si="72"/>
        <v>38550</v>
      </c>
    </row>
    <row r="280" spans="1:14" ht="24">
      <c r="A280" s="166"/>
      <c r="B280" s="243" t="s">
        <v>164</v>
      </c>
      <c r="C280" s="166"/>
      <c r="D280" s="163" t="s">
        <v>165</v>
      </c>
      <c r="E280" s="193">
        <f>SUM(E281:E283)</f>
        <v>36940</v>
      </c>
      <c r="F280" s="193">
        <f>SUM(F281:F283)</f>
        <v>38550</v>
      </c>
      <c r="G280" s="159"/>
      <c r="H280" s="193">
        <f>SUM(H281:H283)</f>
        <v>38550</v>
      </c>
      <c r="I280" s="193">
        <f>SUM(I281:I283)</f>
        <v>0</v>
      </c>
      <c r="J280" s="193">
        <f>SUM(J281:J283)</f>
        <v>38550</v>
      </c>
      <c r="K280" s="269">
        <f>SUM(K281:K283)</f>
        <v>0</v>
      </c>
      <c r="L280" s="181">
        <f>SUM(L281:L283)</f>
        <v>38550</v>
      </c>
      <c r="M280" s="181">
        <f>SUM(M281:M284)</f>
        <v>0</v>
      </c>
      <c r="N280" s="181">
        <f>SUM(N281:N284)</f>
        <v>38550</v>
      </c>
    </row>
    <row r="281" spans="1:14" ht="12.75" hidden="1">
      <c r="A281" s="166"/>
      <c r="B281" s="243"/>
      <c r="C281" s="166">
        <v>4100</v>
      </c>
      <c r="D281" s="163" t="s">
        <v>166</v>
      </c>
      <c r="E281" s="193">
        <v>13400</v>
      </c>
      <c r="F281" s="193">
        <v>14300</v>
      </c>
      <c r="G281" s="159"/>
      <c r="H281" s="193">
        <v>14300</v>
      </c>
      <c r="I281" s="159"/>
      <c r="J281" s="194">
        <f>H281+I281</f>
        <v>14300</v>
      </c>
      <c r="K281" s="16"/>
      <c r="L281" s="330">
        <f>J281+K281</f>
        <v>14300</v>
      </c>
      <c r="M281" s="330"/>
      <c r="N281" s="330">
        <f>L281+M281</f>
        <v>14300</v>
      </c>
    </row>
    <row r="282" spans="1:14" ht="12.75" hidden="1">
      <c r="A282" s="166"/>
      <c r="B282" s="243"/>
      <c r="C282" s="166">
        <v>4210</v>
      </c>
      <c r="D282" s="163" t="s">
        <v>132</v>
      </c>
      <c r="E282" s="193">
        <v>510</v>
      </c>
      <c r="F282" s="193">
        <v>530</v>
      </c>
      <c r="G282" s="159"/>
      <c r="H282" s="193">
        <v>530</v>
      </c>
      <c r="I282" s="159"/>
      <c r="J282" s="194">
        <f>H282+I282</f>
        <v>530</v>
      </c>
      <c r="K282" s="16"/>
      <c r="L282" s="330">
        <f>J282+K282</f>
        <v>530</v>
      </c>
      <c r="M282" s="330"/>
      <c r="N282" s="330">
        <f>L282+M282</f>
        <v>530</v>
      </c>
    </row>
    <row r="283" spans="1:14" ht="12.75">
      <c r="A283" s="166"/>
      <c r="B283" s="243"/>
      <c r="C283" s="166">
        <v>4300</v>
      </c>
      <c r="D283" s="163" t="s">
        <v>127</v>
      </c>
      <c r="E283" s="193">
        <v>23030</v>
      </c>
      <c r="F283" s="193">
        <v>23720</v>
      </c>
      <c r="G283" s="159"/>
      <c r="H283" s="193">
        <v>23720</v>
      </c>
      <c r="I283" s="159"/>
      <c r="J283" s="194">
        <f>H283+I283</f>
        <v>23720</v>
      </c>
      <c r="K283" s="16"/>
      <c r="L283" s="330">
        <f>J283+K283</f>
        <v>23720</v>
      </c>
      <c r="M283" s="330">
        <v>-600</v>
      </c>
      <c r="N283" s="330">
        <f>L283+M283</f>
        <v>23120</v>
      </c>
    </row>
    <row r="284" spans="1:14" ht="12.75">
      <c r="A284" s="166"/>
      <c r="B284" s="243"/>
      <c r="C284" s="166" t="s">
        <v>357</v>
      </c>
      <c r="D284" s="163" t="s">
        <v>144</v>
      </c>
      <c r="E284" s="193"/>
      <c r="F284" s="193"/>
      <c r="G284" s="159"/>
      <c r="H284" s="193"/>
      <c r="I284" s="159"/>
      <c r="J284" s="194"/>
      <c r="K284" s="16"/>
      <c r="L284" s="330"/>
      <c r="M284" s="330">
        <v>600</v>
      </c>
      <c r="N284" s="330">
        <f>L284+M284</f>
        <v>600</v>
      </c>
    </row>
    <row r="285" spans="1:14" ht="12.75" hidden="1">
      <c r="A285" s="172">
        <v>757</v>
      </c>
      <c r="B285" s="242"/>
      <c r="C285" s="172"/>
      <c r="D285" s="157" t="s">
        <v>167</v>
      </c>
      <c r="E285" s="192">
        <f>SUM(E286)</f>
        <v>75000</v>
      </c>
      <c r="F285" s="192">
        <f>SUM(F286)</f>
        <v>160000</v>
      </c>
      <c r="G285" s="159"/>
      <c r="H285" s="192">
        <f aca="true" t="shared" si="73" ref="H285:N286">SUM(H286)</f>
        <v>160000</v>
      </c>
      <c r="I285" s="192">
        <f t="shared" si="73"/>
        <v>0</v>
      </c>
      <c r="J285" s="192">
        <f t="shared" si="73"/>
        <v>160000</v>
      </c>
      <c r="K285" s="264">
        <f t="shared" si="73"/>
        <v>0</v>
      </c>
      <c r="L285" s="184">
        <f t="shared" si="73"/>
        <v>160000</v>
      </c>
      <c r="M285" s="184">
        <f t="shared" si="73"/>
        <v>0</v>
      </c>
      <c r="N285" s="184">
        <f t="shared" si="73"/>
        <v>160000</v>
      </c>
    </row>
    <row r="286" spans="1:14" ht="24" hidden="1">
      <c r="A286" s="166"/>
      <c r="B286" s="243">
        <v>75702</v>
      </c>
      <c r="C286" s="166"/>
      <c r="D286" s="163" t="s">
        <v>168</v>
      </c>
      <c r="E286" s="195">
        <f>SUM(E287)</f>
        <v>75000</v>
      </c>
      <c r="F286" s="195">
        <f>SUM(F287)</f>
        <v>160000</v>
      </c>
      <c r="G286" s="159"/>
      <c r="H286" s="195">
        <f t="shared" si="73"/>
        <v>160000</v>
      </c>
      <c r="I286" s="195">
        <f t="shared" si="73"/>
        <v>0</v>
      </c>
      <c r="J286" s="195">
        <f t="shared" si="73"/>
        <v>160000</v>
      </c>
      <c r="K286" s="266">
        <f t="shared" si="73"/>
        <v>0</v>
      </c>
      <c r="L286" s="181">
        <f t="shared" si="73"/>
        <v>160000</v>
      </c>
      <c r="M286" s="181">
        <f t="shared" si="73"/>
        <v>0</v>
      </c>
      <c r="N286" s="181">
        <f t="shared" si="73"/>
        <v>160000</v>
      </c>
    </row>
    <row r="287" spans="1:14" ht="36" hidden="1">
      <c r="A287" s="166"/>
      <c r="B287" s="243"/>
      <c r="C287" s="166" t="s">
        <v>169</v>
      </c>
      <c r="D287" s="167" t="s">
        <v>170</v>
      </c>
      <c r="E287" s="195">
        <v>75000</v>
      </c>
      <c r="F287" s="195">
        <v>160000</v>
      </c>
      <c r="G287" s="159"/>
      <c r="H287" s="195">
        <v>160000</v>
      </c>
      <c r="I287" s="159"/>
      <c r="J287" s="194">
        <f>H287+I287</f>
        <v>160000</v>
      </c>
      <c r="K287" s="16"/>
      <c r="L287" s="330">
        <f>J287+K287</f>
        <v>160000</v>
      </c>
      <c r="M287" s="330"/>
      <c r="N287" s="330">
        <f>L287+M287</f>
        <v>160000</v>
      </c>
    </row>
    <row r="288" spans="1:14" ht="12.75" hidden="1">
      <c r="A288" s="172">
        <v>758</v>
      </c>
      <c r="B288" s="242"/>
      <c r="C288" s="172"/>
      <c r="D288" s="157" t="s">
        <v>89</v>
      </c>
      <c r="E288" s="192">
        <v>20000</v>
      </c>
      <c r="F288" s="192">
        <f>SUM(F289)</f>
        <v>160000</v>
      </c>
      <c r="G288" s="159"/>
      <c r="H288" s="192">
        <f aca="true" t="shared" si="74" ref="H288:N289">SUM(H289)</f>
        <v>160000</v>
      </c>
      <c r="I288" s="192">
        <f t="shared" si="74"/>
        <v>0</v>
      </c>
      <c r="J288" s="192">
        <f t="shared" si="74"/>
        <v>160000</v>
      </c>
      <c r="K288" s="264">
        <f t="shared" si="74"/>
        <v>-107570</v>
      </c>
      <c r="L288" s="184">
        <f t="shared" si="74"/>
        <v>52430</v>
      </c>
      <c r="M288" s="184">
        <f t="shared" si="74"/>
        <v>0</v>
      </c>
      <c r="N288" s="184">
        <f t="shared" si="74"/>
        <v>52430</v>
      </c>
    </row>
    <row r="289" spans="1:14" ht="12.75" hidden="1">
      <c r="A289" s="166"/>
      <c r="B289" s="243">
        <v>75818</v>
      </c>
      <c r="C289" s="166"/>
      <c r="D289" s="163" t="s">
        <v>171</v>
      </c>
      <c r="E289" s="193">
        <v>20000</v>
      </c>
      <c r="F289" s="193">
        <f>SUM(F290)</f>
        <v>160000</v>
      </c>
      <c r="G289" s="159"/>
      <c r="H289" s="193">
        <f t="shared" si="74"/>
        <v>160000</v>
      </c>
      <c r="I289" s="193">
        <f t="shared" si="74"/>
        <v>0</v>
      </c>
      <c r="J289" s="193">
        <f t="shared" si="74"/>
        <v>160000</v>
      </c>
      <c r="K289" s="269">
        <f t="shared" si="74"/>
        <v>-107570</v>
      </c>
      <c r="L289" s="181">
        <f t="shared" si="74"/>
        <v>52430</v>
      </c>
      <c r="M289" s="181">
        <f t="shared" si="74"/>
        <v>0</v>
      </c>
      <c r="N289" s="181">
        <f t="shared" si="74"/>
        <v>52430</v>
      </c>
    </row>
    <row r="290" spans="1:14" ht="12.75" hidden="1">
      <c r="A290" s="166"/>
      <c r="B290" s="243"/>
      <c r="C290" s="166">
        <v>4810</v>
      </c>
      <c r="D290" s="163" t="s">
        <v>172</v>
      </c>
      <c r="E290" s="193">
        <v>20000</v>
      </c>
      <c r="F290" s="193">
        <v>160000</v>
      </c>
      <c r="G290" s="159"/>
      <c r="H290" s="193">
        <v>160000</v>
      </c>
      <c r="I290" s="159"/>
      <c r="J290" s="194">
        <f>H290+I290</f>
        <v>160000</v>
      </c>
      <c r="K290" s="16">
        <v>-107570</v>
      </c>
      <c r="L290" s="330">
        <f>J290+K290</f>
        <v>52430</v>
      </c>
      <c r="M290" s="330"/>
      <c r="N290" s="330">
        <f>L290+M290</f>
        <v>52430</v>
      </c>
    </row>
    <row r="291" spans="1:14" ht="12.75" customHeight="1">
      <c r="A291" s="172">
        <v>801</v>
      </c>
      <c r="B291" s="242"/>
      <c r="C291" s="172"/>
      <c r="D291" s="157" t="s">
        <v>98</v>
      </c>
      <c r="E291" s="192">
        <f aca="true" t="shared" si="75" ref="E291:N291">SUM(E292+E314+E330+E347+E350+E352)</f>
        <v>4178749</v>
      </c>
      <c r="F291" s="192">
        <f t="shared" si="75"/>
        <v>4968679</v>
      </c>
      <c r="G291" s="192">
        <f t="shared" si="75"/>
        <v>27130</v>
      </c>
      <c r="H291" s="192">
        <f t="shared" si="75"/>
        <v>4995809</v>
      </c>
      <c r="I291" s="192">
        <f t="shared" si="75"/>
        <v>0</v>
      </c>
      <c r="J291" s="192">
        <f t="shared" si="75"/>
        <v>4995809</v>
      </c>
      <c r="K291" s="264">
        <f t="shared" si="75"/>
        <v>55500</v>
      </c>
      <c r="L291" s="184">
        <f t="shared" si="75"/>
        <v>5051309</v>
      </c>
      <c r="M291" s="184">
        <f t="shared" si="75"/>
        <v>2186</v>
      </c>
      <c r="N291" s="184">
        <f t="shared" si="75"/>
        <v>5053495</v>
      </c>
    </row>
    <row r="292" spans="1:14" ht="15.75" customHeight="1">
      <c r="A292" s="166"/>
      <c r="B292" s="243">
        <v>80101</v>
      </c>
      <c r="C292" s="166"/>
      <c r="D292" s="163" t="s">
        <v>99</v>
      </c>
      <c r="E292" s="193">
        <f aca="true" t="shared" si="76" ref="E292:J292">SUM(E293:E312)</f>
        <v>2393436</v>
      </c>
      <c r="F292" s="193">
        <f t="shared" si="76"/>
        <v>3089615</v>
      </c>
      <c r="G292" s="193">
        <f t="shared" si="76"/>
        <v>-52570</v>
      </c>
      <c r="H292" s="193">
        <f t="shared" si="76"/>
        <v>3037045</v>
      </c>
      <c r="I292" s="193">
        <f t="shared" si="76"/>
        <v>0</v>
      </c>
      <c r="J292" s="193">
        <f t="shared" si="76"/>
        <v>3037045</v>
      </c>
      <c r="K292" s="269">
        <f>SUM(K293:K313)</f>
        <v>55500</v>
      </c>
      <c r="L292" s="181">
        <f>SUM(L293:L313)</f>
        <v>3092545</v>
      </c>
      <c r="M292" s="181">
        <f>SUM(M293:M313)</f>
        <v>-5314</v>
      </c>
      <c r="N292" s="181">
        <f>SUM(N293:N313)</f>
        <v>3087231</v>
      </c>
    </row>
    <row r="293" spans="1:14" ht="36" hidden="1">
      <c r="A293" s="166"/>
      <c r="B293" s="243"/>
      <c r="C293" s="166">
        <v>2820</v>
      </c>
      <c r="D293" s="163" t="s">
        <v>137</v>
      </c>
      <c r="E293" s="195">
        <v>458166</v>
      </c>
      <c r="F293" s="195">
        <v>460000</v>
      </c>
      <c r="G293" s="159"/>
      <c r="H293" s="194">
        <f>SUM(F293+G293)</f>
        <v>460000</v>
      </c>
      <c r="I293" s="159"/>
      <c r="J293" s="194">
        <f>H293+I293</f>
        <v>460000</v>
      </c>
      <c r="K293" s="16">
        <v>7500</v>
      </c>
      <c r="L293" s="330">
        <f>J293+K293</f>
        <v>467500</v>
      </c>
      <c r="M293" s="330">
        <v>0</v>
      </c>
      <c r="N293" s="330">
        <f>L293+M293</f>
        <v>467500</v>
      </c>
    </row>
    <row r="294" spans="1:14" ht="13.5" customHeight="1" hidden="1">
      <c r="A294" s="166"/>
      <c r="B294" s="243"/>
      <c r="C294" s="166">
        <v>3020</v>
      </c>
      <c r="D294" s="163" t="s">
        <v>153</v>
      </c>
      <c r="E294" s="193">
        <v>105649</v>
      </c>
      <c r="F294" s="203">
        <v>114292</v>
      </c>
      <c r="G294" s="159"/>
      <c r="H294" s="194">
        <f aca="true" t="shared" si="77" ref="H294:H312">SUM(F294+G294)</f>
        <v>114292</v>
      </c>
      <c r="I294" s="159"/>
      <c r="J294" s="194">
        <f aca="true" t="shared" si="78" ref="J294:J312">H294+I294</f>
        <v>114292</v>
      </c>
      <c r="K294" s="16"/>
      <c r="L294" s="330">
        <f aca="true" t="shared" si="79" ref="L294:L312">J294+K294</f>
        <v>114292</v>
      </c>
      <c r="M294" s="330"/>
      <c r="N294" s="330">
        <f aca="true" t="shared" si="80" ref="N294:N313">L294+M294</f>
        <v>114292</v>
      </c>
    </row>
    <row r="295" spans="1:14" ht="12.75" hidden="1">
      <c r="A295" s="166"/>
      <c r="B295" s="243"/>
      <c r="C295" s="166">
        <v>4010</v>
      </c>
      <c r="D295" s="163" t="s">
        <v>147</v>
      </c>
      <c r="E295" s="193">
        <v>1126688</v>
      </c>
      <c r="F295" s="203">
        <v>1199191</v>
      </c>
      <c r="G295" s="159"/>
      <c r="H295" s="194">
        <f t="shared" si="77"/>
        <v>1199191</v>
      </c>
      <c r="I295" s="159"/>
      <c r="J295" s="194">
        <f t="shared" si="78"/>
        <v>1199191</v>
      </c>
      <c r="K295" s="16"/>
      <c r="L295" s="330">
        <f t="shared" si="79"/>
        <v>1199191</v>
      </c>
      <c r="M295" s="330"/>
      <c r="N295" s="330">
        <f t="shared" si="80"/>
        <v>1199191</v>
      </c>
    </row>
    <row r="296" spans="1:14" ht="12.75">
      <c r="A296" s="166"/>
      <c r="B296" s="243"/>
      <c r="C296" s="166" t="s">
        <v>333</v>
      </c>
      <c r="D296" s="163" t="s">
        <v>335</v>
      </c>
      <c r="E296" s="193"/>
      <c r="F296" s="203"/>
      <c r="G296" s="159"/>
      <c r="H296" s="194"/>
      <c r="I296" s="159"/>
      <c r="J296" s="194"/>
      <c r="K296" s="16"/>
      <c r="L296" s="330"/>
      <c r="M296" s="330">
        <v>2186</v>
      </c>
      <c r="N296" s="330">
        <f>M296</f>
        <v>2186</v>
      </c>
    </row>
    <row r="297" spans="1:14" ht="12.75">
      <c r="A297" s="166"/>
      <c r="B297" s="243"/>
      <c r="C297" s="166">
        <v>4040</v>
      </c>
      <c r="D297" s="163" t="s">
        <v>148</v>
      </c>
      <c r="E297" s="193">
        <v>88117</v>
      </c>
      <c r="F297" s="203">
        <v>95769</v>
      </c>
      <c r="G297" s="159"/>
      <c r="H297" s="194">
        <f t="shared" si="77"/>
        <v>95769</v>
      </c>
      <c r="I297" s="159"/>
      <c r="J297" s="194">
        <f t="shared" si="78"/>
        <v>95769</v>
      </c>
      <c r="K297" s="16"/>
      <c r="L297" s="330">
        <f t="shared" si="79"/>
        <v>95769</v>
      </c>
      <c r="M297" s="330">
        <v>200</v>
      </c>
      <c r="N297" s="330">
        <f t="shared" si="80"/>
        <v>95969</v>
      </c>
    </row>
    <row r="298" spans="1:14" ht="12.75" hidden="1">
      <c r="A298" s="166"/>
      <c r="B298" s="243"/>
      <c r="C298" s="166">
        <v>4110</v>
      </c>
      <c r="D298" s="163" t="s">
        <v>142</v>
      </c>
      <c r="E298" s="193">
        <v>236120</v>
      </c>
      <c r="F298" s="203">
        <v>252245</v>
      </c>
      <c r="G298" s="159"/>
      <c r="H298" s="194">
        <f t="shared" si="77"/>
        <v>252245</v>
      </c>
      <c r="I298" s="159"/>
      <c r="J298" s="194">
        <f t="shared" si="78"/>
        <v>252245</v>
      </c>
      <c r="K298" s="16"/>
      <c r="L298" s="330">
        <f t="shared" si="79"/>
        <v>252245</v>
      </c>
      <c r="M298" s="330"/>
      <c r="N298" s="330">
        <f t="shared" si="80"/>
        <v>252245</v>
      </c>
    </row>
    <row r="299" spans="1:14" ht="12.75" hidden="1">
      <c r="A299" s="166"/>
      <c r="B299" s="243"/>
      <c r="C299" s="166">
        <v>4120</v>
      </c>
      <c r="D299" s="163" t="s">
        <v>143</v>
      </c>
      <c r="E299" s="193">
        <v>32150</v>
      </c>
      <c r="F299" s="203">
        <v>34353</v>
      </c>
      <c r="G299" s="159"/>
      <c r="H299" s="194">
        <f t="shared" si="77"/>
        <v>34353</v>
      </c>
      <c r="I299" s="159"/>
      <c r="J299" s="194">
        <f t="shared" si="78"/>
        <v>34353</v>
      </c>
      <c r="K299" s="16"/>
      <c r="L299" s="330">
        <f t="shared" si="79"/>
        <v>34353</v>
      </c>
      <c r="M299" s="330"/>
      <c r="N299" s="330">
        <f t="shared" si="80"/>
        <v>34353</v>
      </c>
    </row>
    <row r="300" spans="1:14" ht="12.75" hidden="1">
      <c r="A300" s="166"/>
      <c r="B300" s="243"/>
      <c r="C300" s="166" t="s">
        <v>173</v>
      </c>
      <c r="D300" s="163" t="s">
        <v>174</v>
      </c>
      <c r="E300" s="193">
        <v>9700</v>
      </c>
      <c r="F300" s="203">
        <v>10000</v>
      </c>
      <c r="G300" s="159"/>
      <c r="H300" s="194">
        <f t="shared" si="77"/>
        <v>10000</v>
      </c>
      <c r="I300" s="159"/>
      <c r="J300" s="194">
        <f t="shared" si="78"/>
        <v>10000</v>
      </c>
      <c r="K300" s="16"/>
      <c r="L300" s="330">
        <f t="shared" si="79"/>
        <v>10000</v>
      </c>
      <c r="M300" s="330"/>
      <c r="N300" s="330">
        <f t="shared" si="80"/>
        <v>10000</v>
      </c>
    </row>
    <row r="301" spans="1:14" ht="24" hidden="1">
      <c r="A301" s="166"/>
      <c r="B301" s="243"/>
      <c r="C301" s="166">
        <v>4140</v>
      </c>
      <c r="D301" s="163" t="s">
        <v>175</v>
      </c>
      <c r="E301" s="193">
        <v>6632</v>
      </c>
      <c r="F301" s="203">
        <v>7011</v>
      </c>
      <c r="G301" s="159"/>
      <c r="H301" s="194">
        <f t="shared" si="77"/>
        <v>7011</v>
      </c>
      <c r="I301" s="159"/>
      <c r="J301" s="194">
        <f t="shared" si="78"/>
        <v>7011</v>
      </c>
      <c r="K301" s="16"/>
      <c r="L301" s="330">
        <f t="shared" si="79"/>
        <v>7011</v>
      </c>
      <c r="M301" s="330"/>
      <c r="N301" s="330">
        <f t="shared" si="80"/>
        <v>7011</v>
      </c>
    </row>
    <row r="302" spans="1:14" ht="12.75">
      <c r="A302" s="166"/>
      <c r="B302" s="243"/>
      <c r="C302" s="166">
        <v>4210</v>
      </c>
      <c r="D302" s="163" t="s">
        <v>132</v>
      </c>
      <c r="E302" s="193">
        <v>32947</v>
      </c>
      <c r="F302" s="203">
        <v>28476</v>
      </c>
      <c r="G302" s="159">
        <v>30000</v>
      </c>
      <c r="H302" s="194">
        <f t="shared" si="77"/>
        <v>58476</v>
      </c>
      <c r="I302" s="159"/>
      <c r="J302" s="194">
        <f t="shared" si="78"/>
        <v>58476</v>
      </c>
      <c r="K302" s="16">
        <v>8000</v>
      </c>
      <c r="L302" s="330">
        <f t="shared" si="79"/>
        <v>66476</v>
      </c>
      <c r="M302" s="330">
        <v>23350</v>
      </c>
      <c r="N302" s="330">
        <f t="shared" si="80"/>
        <v>89826</v>
      </c>
    </row>
    <row r="303" spans="1:14" ht="24">
      <c r="A303" s="166"/>
      <c r="B303" s="243"/>
      <c r="C303" s="166">
        <v>4240</v>
      </c>
      <c r="D303" s="167" t="s">
        <v>176</v>
      </c>
      <c r="E303" s="198">
        <v>7314</v>
      </c>
      <c r="F303" s="204">
        <v>7534</v>
      </c>
      <c r="G303" s="159"/>
      <c r="H303" s="194">
        <f t="shared" si="77"/>
        <v>7534</v>
      </c>
      <c r="I303" s="159"/>
      <c r="J303" s="194">
        <f t="shared" si="78"/>
        <v>7534</v>
      </c>
      <c r="K303" s="16"/>
      <c r="L303" s="330">
        <f t="shared" si="79"/>
        <v>7534</v>
      </c>
      <c r="M303" s="330">
        <v>2000</v>
      </c>
      <c r="N303" s="330">
        <f t="shared" si="80"/>
        <v>9534</v>
      </c>
    </row>
    <row r="304" spans="1:14" ht="12.75" hidden="1">
      <c r="A304" s="166"/>
      <c r="B304" s="243"/>
      <c r="C304" s="166">
        <v>4260</v>
      </c>
      <c r="D304" s="163" t="s">
        <v>154</v>
      </c>
      <c r="E304" s="193">
        <v>75717</v>
      </c>
      <c r="F304" s="203">
        <v>77988</v>
      </c>
      <c r="G304" s="159"/>
      <c r="H304" s="194">
        <f t="shared" si="77"/>
        <v>77988</v>
      </c>
      <c r="I304" s="159"/>
      <c r="J304" s="194">
        <f t="shared" si="78"/>
        <v>77988</v>
      </c>
      <c r="K304" s="16"/>
      <c r="L304" s="330">
        <f t="shared" si="79"/>
        <v>77988</v>
      </c>
      <c r="M304" s="330"/>
      <c r="N304" s="330">
        <f t="shared" si="80"/>
        <v>77988</v>
      </c>
    </row>
    <row r="305" spans="1:14" ht="12.75">
      <c r="A305" s="166"/>
      <c r="B305" s="243"/>
      <c r="C305" s="166">
        <v>4270</v>
      </c>
      <c r="D305" s="163" t="s">
        <v>133</v>
      </c>
      <c r="E305" s="193">
        <v>105131</v>
      </c>
      <c r="F305" s="203">
        <v>690103</v>
      </c>
      <c r="G305" s="159">
        <v>-114570</v>
      </c>
      <c r="H305" s="194">
        <f t="shared" si="77"/>
        <v>575533</v>
      </c>
      <c r="I305" s="159"/>
      <c r="J305" s="194">
        <f t="shared" si="78"/>
        <v>575533</v>
      </c>
      <c r="K305" s="16">
        <v>-50000</v>
      </c>
      <c r="L305" s="330">
        <f t="shared" si="79"/>
        <v>525533</v>
      </c>
      <c r="M305" s="330">
        <v>-33600</v>
      </c>
      <c r="N305" s="330">
        <f t="shared" si="80"/>
        <v>491933</v>
      </c>
    </row>
    <row r="306" spans="1:14" ht="24" hidden="1">
      <c r="A306" s="166"/>
      <c r="B306" s="243"/>
      <c r="C306" s="166" t="s">
        <v>271</v>
      </c>
      <c r="D306" s="163" t="s">
        <v>272</v>
      </c>
      <c r="E306" s="193"/>
      <c r="F306" s="203"/>
      <c r="G306" s="159">
        <v>32000</v>
      </c>
      <c r="H306" s="194">
        <f t="shared" si="77"/>
        <v>32000</v>
      </c>
      <c r="I306" s="159"/>
      <c r="J306" s="194">
        <f t="shared" si="78"/>
        <v>32000</v>
      </c>
      <c r="K306" s="16"/>
      <c r="L306" s="330">
        <f t="shared" si="79"/>
        <v>32000</v>
      </c>
      <c r="M306" s="330"/>
      <c r="N306" s="330">
        <f t="shared" si="80"/>
        <v>32000</v>
      </c>
    </row>
    <row r="307" spans="1:14" ht="12.75">
      <c r="A307" s="166"/>
      <c r="B307" s="243"/>
      <c r="C307" s="166">
        <v>4280</v>
      </c>
      <c r="D307" s="163" t="s">
        <v>177</v>
      </c>
      <c r="E307" s="193">
        <v>2840</v>
      </c>
      <c r="F307" s="203">
        <v>2924</v>
      </c>
      <c r="G307" s="159"/>
      <c r="H307" s="194">
        <f t="shared" si="77"/>
        <v>2924</v>
      </c>
      <c r="I307" s="159"/>
      <c r="J307" s="194">
        <f t="shared" si="78"/>
        <v>2924</v>
      </c>
      <c r="K307" s="16"/>
      <c r="L307" s="330">
        <f t="shared" si="79"/>
        <v>2924</v>
      </c>
      <c r="M307" s="330">
        <v>400</v>
      </c>
      <c r="N307" s="330">
        <f t="shared" si="80"/>
        <v>3324</v>
      </c>
    </row>
    <row r="308" spans="1:14" ht="12.75" hidden="1">
      <c r="A308" s="166"/>
      <c r="B308" s="243"/>
      <c r="C308" s="166">
        <v>4300</v>
      </c>
      <c r="D308" s="163" t="s">
        <v>127</v>
      </c>
      <c r="E308" s="193">
        <v>28951</v>
      </c>
      <c r="F308" s="203">
        <v>29810</v>
      </c>
      <c r="G308" s="159"/>
      <c r="H308" s="194">
        <f t="shared" si="77"/>
        <v>29810</v>
      </c>
      <c r="I308" s="159">
        <v>-2990</v>
      </c>
      <c r="J308" s="194">
        <f t="shared" si="78"/>
        <v>26820</v>
      </c>
      <c r="K308" s="16"/>
      <c r="L308" s="330">
        <f t="shared" si="79"/>
        <v>26820</v>
      </c>
      <c r="M308" s="330"/>
      <c r="N308" s="330">
        <f t="shared" si="80"/>
        <v>26820</v>
      </c>
    </row>
    <row r="309" spans="1:14" ht="12.75" hidden="1">
      <c r="A309" s="166"/>
      <c r="B309" s="243"/>
      <c r="C309" s="166" t="s">
        <v>311</v>
      </c>
      <c r="D309" s="163" t="s">
        <v>312</v>
      </c>
      <c r="E309" s="193"/>
      <c r="F309" s="203"/>
      <c r="G309" s="159"/>
      <c r="H309" s="194"/>
      <c r="I309" s="159">
        <v>2990</v>
      </c>
      <c r="J309" s="194">
        <f t="shared" si="78"/>
        <v>2990</v>
      </c>
      <c r="K309" s="16"/>
      <c r="L309" s="330">
        <f t="shared" si="79"/>
        <v>2990</v>
      </c>
      <c r="M309" s="330"/>
      <c r="N309" s="330">
        <f t="shared" si="80"/>
        <v>2990</v>
      </c>
    </row>
    <row r="310" spans="1:14" ht="12.75" hidden="1">
      <c r="A310" s="166"/>
      <c r="B310" s="243"/>
      <c r="C310" s="166">
        <v>4410</v>
      </c>
      <c r="D310" s="163" t="s">
        <v>149</v>
      </c>
      <c r="E310" s="193">
        <v>3625</v>
      </c>
      <c r="F310" s="203">
        <v>3734</v>
      </c>
      <c r="G310" s="159"/>
      <c r="H310" s="194">
        <f t="shared" si="77"/>
        <v>3734</v>
      </c>
      <c r="I310" s="159"/>
      <c r="J310" s="194">
        <f t="shared" si="78"/>
        <v>3734</v>
      </c>
      <c r="K310" s="16"/>
      <c r="L310" s="330">
        <f t="shared" si="79"/>
        <v>3734</v>
      </c>
      <c r="M310" s="330"/>
      <c r="N310" s="330">
        <f t="shared" si="80"/>
        <v>3734</v>
      </c>
    </row>
    <row r="311" spans="1:14" ht="12.75">
      <c r="A311" s="166"/>
      <c r="B311" s="243"/>
      <c r="C311" s="166">
        <v>4430</v>
      </c>
      <c r="D311" s="163" t="s">
        <v>144</v>
      </c>
      <c r="E311" s="193">
        <v>3246</v>
      </c>
      <c r="F311" s="203">
        <v>3343</v>
      </c>
      <c r="G311" s="159"/>
      <c r="H311" s="194">
        <f t="shared" si="77"/>
        <v>3343</v>
      </c>
      <c r="I311" s="159"/>
      <c r="J311" s="194">
        <f t="shared" si="78"/>
        <v>3343</v>
      </c>
      <c r="K311" s="16"/>
      <c r="L311" s="330">
        <f t="shared" si="79"/>
        <v>3343</v>
      </c>
      <c r="M311" s="330">
        <v>150</v>
      </c>
      <c r="N311" s="330">
        <f t="shared" si="80"/>
        <v>3493</v>
      </c>
    </row>
    <row r="312" spans="1:14" ht="24" hidden="1">
      <c r="A312" s="166"/>
      <c r="B312" s="243"/>
      <c r="C312" s="166">
        <v>4440</v>
      </c>
      <c r="D312" s="167" t="s">
        <v>150</v>
      </c>
      <c r="E312" s="198">
        <v>70443</v>
      </c>
      <c r="F312" s="205">
        <v>72842</v>
      </c>
      <c r="G312" s="159"/>
      <c r="H312" s="194">
        <f t="shared" si="77"/>
        <v>72842</v>
      </c>
      <c r="I312" s="159"/>
      <c r="J312" s="194">
        <f t="shared" si="78"/>
        <v>72842</v>
      </c>
      <c r="K312" s="16"/>
      <c r="L312" s="330">
        <f t="shared" si="79"/>
        <v>72842</v>
      </c>
      <c r="M312" s="330"/>
      <c r="N312" s="330">
        <f t="shared" si="80"/>
        <v>72842</v>
      </c>
    </row>
    <row r="313" spans="1:14" ht="12.75" hidden="1">
      <c r="A313" s="166"/>
      <c r="B313" s="243"/>
      <c r="C313" s="166" t="s">
        <v>178</v>
      </c>
      <c r="D313" s="167" t="s">
        <v>348</v>
      </c>
      <c r="E313" s="198"/>
      <c r="F313" s="205"/>
      <c r="G313" s="159"/>
      <c r="H313" s="194"/>
      <c r="I313" s="159"/>
      <c r="J313" s="194"/>
      <c r="K313" s="16">
        <v>90000</v>
      </c>
      <c r="L313" s="330">
        <v>90000</v>
      </c>
      <c r="M313" s="330"/>
      <c r="N313" s="330">
        <f t="shared" si="80"/>
        <v>90000</v>
      </c>
    </row>
    <row r="314" spans="1:14" ht="12.75" hidden="1">
      <c r="A314" s="166"/>
      <c r="B314" s="243" t="s">
        <v>179</v>
      </c>
      <c r="C314" s="166"/>
      <c r="D314" s="163" t="s">
        <v>101</v>
      </c>
      <c r="E314" s="193">
        <f aca="true" t="shared" si="81" ref="E314:N314">SUM(E315:E329)</f>
        <v>615347</v>
      </c>
      <c r="F314" s="193">
        <f t="shared" si="81"/>
        <v>619918</v>
      </c>
      <c r="G314" s="193">
        <f t="shared" si="81"/>
        <v>0</v>
      </c>
      <c r="H314" s="193">
        <f t="shared" si="81"/>
        <v>619918</v>
      </c>
      <c r="I314" s="193">
        <f t="shared" si="81"/>
        <v>0</v>
      </c>
      <c r="J314" s="193">
        <f t="shared" si="81"/>
        <v>619918</v>
      </c>
      <c r="K314" s="269">
        <f t="shared" si="81"/>
        <v>0</v>
      </c>
      <c r="L314" s="181">
        <f t="shared" si="81"/>
        <v>619918</v>
      </c>
      <c r="M314" s="181">
        <f t="shared" si="81"/>
        <v>0</v>
      </c>
      <c r="N314" s="181">
        <f t="shared" si="81"/>
        <v>619918</v>
      </c>
    </row>
    <row r="315" spans="1:14" ht="24" hidden="1">
      <c r="A315" s="166"/>
      <c r="B315" s="243"/>
      <c r="C315" s="166">
        <v>3020</v>
      </c>
      <c r="D315" s="163" t="s">
        <v>153</v>
      </c>
      <c r="E315" s="193">
        <v>31520</v>
      </c>
      <c r="F315" s="193">
        <v>32342</v>
      </c>
      <c r="G315" s="193">
        <v>0</v>
      </c>
      <c r="H315" s="194">
        <f>SUM(F315+G315)</f>
        <v>32342</v>
      </c>
      <c r="I315" s="159"/>
      <c r="J315" s="194">
        <f>H315+I315</f>
        <v>32342</v>
      </c>
      <c r="K315" s="16"/>
      <c r="L315" s="330">
        <f>J315+K315</f>
        <v>32342</v>
      </c>
      <c r="M315" s="330"/>
      <c r="N315" s="330">
        <f>L315+M315</f>
        <v>32342</v>
      </c>
    </row>
    <row r="316" spans="1:14" ht="12.75" hidden="1">
      <c r="A316" s="166"/>
      <c r="B316" s="243"/>
      <c r="C316" s="166">
        <v>4010</v>
      </c>
      <c r="D316" s="163" t="s">
        <v>147</v>
      </c>
      <c r="E316" s="193">
        <v>338314</v>
      </c>
      <c r="F316" s="193">
        <v>337780</v>
      </c>
      <c r="G316" s="159">
        <v>0</v>
      </c>
      <c r="H316" s="194">
        <f aca="true" t="shared" si="82" ref="H316:H329">SUM(F316+G316)</f>
        <v>337780</v>
      </c>
      <c r="I316" s="159"/>
      <c r="J316" s="194">
        <f aca="true" t="shared" si="83" ref="J316:J329">H316+I316</f>
        <v>337780</v>
      </c>
      <c r="K316" s="16"/>
      <c r="L316" s="330">
        <f aca="true" t="shared" si="84" ref="L316:L329">J316+K316</f>
        <v>337780</v>
      </c>
      <c r="M316" s="330"/>
      <c r="N316" s="330">
        <f aca="true" t="shared" si="85" ref="N316:N329">L316+M316</f>
        <v>337780</v>
      </c>
    </row>
    <row r="317" spans="1:14" ht="12.75" hidden="1">
      <c r="A317" s="166"/>
      <c r="B317" s="243"/>
      <c r="C317" s="166">
        <v>4040</v>
      </c>
      <c r="D317" s="163" t="s">
        <v>148</v>
      </c>
      <c r="E317" s="193">
        <v>26098</v>
      </c>
      <c r="F317" s="193">
        <v>28756</v>
      </c>
      <c r="G317" s="159">
        <v>0</v>
      </c>
      <c r="H317" s="194">
        <f t="shared" si="82"/>
        <v>28756</v>
      </c>
      <c r="I317" s="159"/>
      <c r="J317" s="194">
        <f t="shared" si="83"/>
        <v>28756</v>
      </c>
      <c r="K317" s="16"/>
      <c r="L317" s="330">
        <f t="shared" si="84"/>
        <v>28756</v>
      </c>
      <c r="M317" s="330"/>
      <c r="N317" s="330">
        <f t="shared" si="85"/>
        <v>28756</v>
      </c>
    </row>
    <row r="318" spans="1:14" ht="12.75" hidden="1">
      <c r="A318" s="166"/>
      <c r="B318" s="243"/>
      <c r="C318" s="166">
        <v>4110</v>
      </c>
      <c r="D318" s="163" t="s">
        <v>142</v>
      </c>
      <c r="E318" s="193">
        <v>70994</v>
      </c>
      <c r="F318" s="193">
        <v>71354</v>
      </c>
      <c r="G318" s="159">
        <v>0</v>
      </c>
      <c r="H318" s="194">
        <f t="shared" si="82"/>
        <v>71354</v>
      </c>
      <c r="I318" s="159"/>
      <c r="J318" s="194">
        <f t="shared" si="83"/>
        <v>71354</v>
      </c>
      <c r="K318" s="16"/>
      <c r="L318" s="330">
        <f t="shared" si="84"/>
        <v>71354</v>
      </c>
      <c r="M318" s="330"/>
      <c r="N318" s="330">
        <f t="shared" si="85"/>
        <v>71354</v>
      </c>
    </row>
    <row r="319" spans="1:14" ht="12.75" hidden="1">
      <c r="A319" s="166"/>
      <c r="B319" s="243"/>
      <c r="C319" s="166">
        <v>4120</v>
      </c>
      <c r="D319" s="163" t="s">
        <v>143</v>
      </c>
      <c r="E319" s="193">
        <v>9668</v>
      </c>
      <c r="F319" s="193">
        <v>9717</v>
      </c>
      <c r="G319" s="159">
        <v>0</v>
      </c>
      <c r="H319" s="194">
        <f t="shared" si="82"/>
        <v>9717</v>
      </c>
      <c r="I319" s="159"/>
      <c r="J319" s="194">
        <f t="shared" si="83"/>
        <v>9717</v>
      </c>
      <c r="K319" s="16"/>
      <c r="L319" s="330">
        <f t="shared" si="84"/>
        <v>9717</v>
      </c>
      <c r="M319" s="330"/>
      <c r="N319" s="330">
        <f t="shared" si="85"/>
        <v>9717</v>
      </c>
    </row>
    <row r="320" spans="1:14" ht="12.75" hidden="1">
      <c r="A320" s="166"/>
      <c r="B320" s="243"/>
      <c r="C320" s="166" t="s">
        <v>173</v>
      </c>
      <c r="D320" s="163" t="s">
        <v>174</v>
      </c>
      <c r="E320" s="193">
        <v>8700</v>
      </c>
      <c r="F320" s="193">
        <v>9000</v>
      </c>
      <c r="G320" s="159">
        <v>0</v>
      </c>
      <c r="H320" s="194">
        <f t="shared" si="82"/>
        <v>9000</v>
      </c>
      <c r="I320" s="159"/>
      <c r="J320" s="194">
        <f t="shared" si="83"/>
        <v>9000</v>
      </c>
      <c r="K320" s="16"/>
      <c r="L320" s="330">
        <f t="shared" si="84"/>
        <v>9000</v>
      </c>
      <c r="M320" s="330"/>
      <c r="N320" s="330">
        <f t="shared" si="85"/>
        <v>9000</v>
      </c>
    </row>
    <row r="321" spans="1:14" ht="12.75" hidden="1">
      <c r="A321" s="166"/>
      <c r="B321" s="243"/>
      <c r="C321" s="166">
        <v>4210</v>
      </c>
      <c r="D321" s="163" t="s">
        <v>132</v>
      </c>
      <c r="E321" s="193">
        <v>24100</v>
      </c>
      <c r="F321" s="193">
        <v>12463</v>
      </c>
      <c r="G321" s="159">
        <v>0</v>
      </c>
      <c r="H321" s="194">
        <f t="shared" si="82"/>
        <v>12463</v>
      </c>
      <c r="I321" s="159"/>
      <c r="J321" s="194">
        <f t="shared" si="83"/>
        <v>12463</v>
      </c>
      <c r="K321" s="16"/>
      <c r="L321" s="330">
        <f t="shared" si="84"/>
        <v>12463</v>
      </c>
      <c r="M321" s="330"/>
      <c r="N321" s="330">
        <f t="shared" si="85"/>
        <v>12463</v>
      </c>
    </row>
    <row r="322" spans="1:14" ht="12.75" hidden="1">
      <c r="A322" s="166"/>
      <c r="B322" s="243"/>
      <c r="C322" s="166" t="s">
        <v>180</v>
      </c>
      <c r="D322" s="163" t="s">
        <v>181</v>
      </c>
      <c r="E322" s="193">
        <v>35258</v>
      </c>
      <c r="F322" s="193">
        <v>59740</v>
      </c>
      <c r="G322" s="159">
        <v>0</v>
      </c>
      <c r="H322" s="194">
        <f t="shared" si="82"/>
        <v>59740</v>
      </c>
      <c r="I322" s="159"/>
      <c r="J322" s="194">
        <f t="shared" si="83"/>
        <v>59740</v>
      </c>
      <c r="K322" s="16"/>
      <c r="L322" s="330">
        <f t="shared" si="84"/>
        <v>59740</v>
      </c>
      <c r="M322" s="330"/>
      <c r="N322" s="330">
        <f t="shared" si="85"/>
        <v>59740</v>
      </c>
    </row>
    <row r="323" spans="1:14" ht="12.75" hidden="1">
      <c r="A323" s="166"/>
      <c r="B323" s="243"/>
      <c r="C323" s="166">
        <v>4260</v>
      </c>
      <c r="D323" s="163" t="s">
        <v>154</v>
      </c>
      <c r="E323" s="193">
        <v>17840</v>
      </c>
      <c r="F323" s="193">
        <v>18730</v>
      </c>
      <c r="G323" s="159">
        <v>0</v>
      </c>
      <c r="H323" s="194">
        <f t="shared" si="82"/>
        <v>18730</v>
      </c>
      <c r="I323" s="159"/>
      <c r="J323" s="194">
        <f t="shared" si="83"/>
        <v>18730</v>
      </c>
      <c r="K323" s="16"/>
      <c r="L323" s="330">
        <f t="shared" si="84"/>
        <v>18730</v>
      </c>
      <c r="M323" s="330"/>
      <c r="N323" s="330">
        <f t="shared" si="85"/>
        <v>18730</v>
      </c>
    </row>
    <row r="324" spans="1:14" ht="12.75" hidden="1">
      <c r="A324" s="166"/>
      <c r="B324" s="243"/>
      <c r="C324" s="166">
        <v>4270</v>
      </c>
      <c r="D324" s="163" t="s">
        <v>133</v>
      </c>
      <c r="E324" s="193">
        <v>13600</v>
      </c>
      <c r="F324" s="193">
        <v>6283</v>
      </c>
      <c r="G324" s="159">
        <v>0</v>
      </c>
      <c r="H324" s="194">
        <f t="shared" si="82"/>
        <v>6283</v>
      </c>
      <c r="I324" s="159"/>
      <c r="J324" s="194">
        <f t="shared" si="83"/>
        <v>6283</v>
      </c>
      <c r="K324" s="16"/>
      <c r="L324" s="330">
        <f t="shared" si="84"/>
        <v>6283</v>
      </c>
      <c r="M324" s="330"/>
      <c r="N324" s="330">
        <f t="shared" si="85"/>
        <v>6283</v>
      </c>
    </row>
    <row r="325" spans="1:14" ht="12.75" hidden="1">
      <c r="A325" s="166"/>
      <c r="B325" s="243"/>
      <c r="C325" s="166">
        <v>4280</v>
      </c>
      <c r="D325" s="163" t="s">
        <v>177</v>
      </c>
      <c r="E325" s="193">
        <v>1094</v>
      </c>
      <c r="F325" s="193">
        <v>1127</v>
      </c>
      <c r="G325" s="159">
        <v>0</v>
      </c>
      <c r="H325" s="194">
        <f t="shared" si="82"/>
        <v>1127</v>
      </c>
      <c r="I325" s="159"/>
      <c r="J325" s="194">
        <f t="shared" si="83"/>
        <v>1127</v>
      </c>
      <c r="K325" s="16"/>
      <c r="L325" s="330">
        <f t="shared" si="84"/>
        <v>1127</v>
      </c>
      <c r="M325" s="330"/>
      <c r="N325" s="330">
        <f t="shared" si="85"/>
        <v>1127</v>
      </c>
    </row>
    <row r="326" spans="1:14" ht="12.75" hidden="1">
      <c r="A326" s="166"/>
      <c r="B326" s="243"/>
      <c r="C326" s="166">
        <v>4300</v>
      </c>
      <c r="D326" s="163" t="s">
        <v>127</v>
      </c>
      <c r="E326" s="193">
        <v>16200</v>
      </c>
      <c r="F326" s="193">
        <v>9850</v>
      </c>
      <c r="G326" s="159">
        <v>0</v>
      </c>
      <c r="H326" s="194">
        <f t="shared" si="82"/>
        <v>9850</v>
      </c>
      <c r="I326" s="159"/>
      <c r="J326" s="194">
        <f t="shared" si="83"/>
        <v>9850</v>
      </c>
      <c r="K326" s="16"/>
      <c r="L326" s="330">
        <f t="shared" si="84"/>
        <v>9850</v>
      </c>
      <c r="M326" s="330"/>
      <c r="N326" s="330">
        <f t="shared" si="85"/>
        <v>9850</v>
      </c>
    </row>
    <row r="327" spans="1:14" ht="12.75" hidden="1">
      <c r="A327" s="166"/>
      <c r="B327" s="243"/>
      <c r="C327" s="166">
        <v>4410</v>
      </c>
      <c r="D327" s="163" t="s">
        <v>149</v>
      </c>
      <c r="E327" s="193">
        <v>760</v>
      </c>
      <c r="F327" s="193">
        <v>783</v>
      </c>
      <c r="G327" s="159">
        <v>0</v>
      </c>
      <c r="H327" s="194">
        <f t="shared" si="82"/>
        <v>783</v>
      </c>
      <c r="I327" s="159"/>
      <c r="J327" s="194">
        <f t="shared" si="83"/>
        <v>783</v>
      </c>
      <c r="K327" s="16"/>
      <c r="L327" s="330">
        <f t="shared" si="84"/>
        <v>783</v>
      </c>
      <c r="M327" s="330"/>
      <c r="N327" s="330">
        <f t="shared" si="85"/>
        <v>783</v>
      </c>
    </row>
    <row r="328" spans="1:14" ht="12.75" hidden="1">
      <c r="A328" s="166"/>
      <c r="B328" s="243"/>
      <c r="C328" s="166">
        <v>4430</v>
      </c>
      <c r="D328" s="163" t="s">
        <v>144</v>
      </c>
      <c r="E328" s="193">
        <v>931</v>
      </c>
      <c r="F328" s="193">
        <v>959</v>
      </c>
      <c r="G328" s="159">
        <v>0</v>
      </c>
      <c r="H328" s="194">
        <f t="shared" si="82"/>
        <v>959</v>
      </c>
      <c r="I328" s="159"/>
      <c r="J328" s="194">
        <f t="shared" si="83"/>
        <v>959</v>
      </c>
      <c r="K328" s="16"/>
      <c r="L328" s="330">
        <f t="shared" si="84"/>
        <v>959</v>
      </c>
      <c r="M328" s="330"/>
      <c r="N328" s="330">
        <f t="shared" si="85"/>
        <v>959</v>
      </c>
    </row>
    <row r="329" spans="1:14" ht="24" hidden="1">
      <c r="A329" s="166"/>
      <c r="B329" s="243"/>
      <c r="C329" s="166">
        <v>4440</v>
      </c>
      <c r="D329" s="167" t="s">
        <v>150</v>
      </c>
      <c r="E329" s="198">
        <v>20270</v>
      </c>
      <c r="F329" s="198">
        <v>21034</v>
      </c>
      <c r="G329" s="159">
        <v>0</v>
      </c>
      <c r="H329" s="194">
        <f t="shared" si="82"/>
        <v>21034</v>
      </c>
      <c r="I329" s="159"/>
      <c r="J329" s="194">
        <f t="shared" si="83"/>
        <v>21034</v>
      </c>
      <c r="K329" s="16"/>
      <c r="L329" s="330">
        <f t="shared" si="84"/>
        <v>21034</v>
      </c>
      <c r="M329" s="330"/>
      <c r="N329" s="330">
        <f t="shared" si="85"/>
        <v>21034</v>
      </c>
    </row>
    <row r="330" spans="1:14" ht="12.75">
      <c r="A330" s="166"/>
      <c r="B330" s="243">
        <v>80110</v>
      </c>
      <c r="C330" s="166"/>
      <c r="D330" s="163" t="s">
        <v>182</v>
      </c>
      <c r="E330" s="193">
        <f aca="true" t="shared" si="86" ref="E330:N330">SUM(E331:E346)</f>
        <v>861816</v>
      </c>
      <c r="F330" s="193">
        <f t="shared" si="86"/>
        <v>952175</v>
      </c>
      <c r="G330" s="193">
        <f t="shared" si="86"/>
        <v>0</v>
      </c>
      <c r="H330" s="193">
        <f t="shared" si="86"/>
        <v>952175</v>
      </c>
      <c r="I330" s="193">
        <f t="shared" si="86"/>
        <v>0</v>
      </c>
      <c r="J330" s="193">
        <f t="shared" si="86"/>
        <v>952175</v>
      </c>
      <c r="K330" s="269">
        <f t="shared" si="86"/>
        <v>0</v>
      </c>
      <c r="L330" s="181">
        <f t="shared" si="86"/>
        <v>952175</v>
      </c>
      <c r="M330" s="181">
        <f t="shared" si="86"/>
        <v>1000</v>
      </c>
      <c r="N330" s="181">
        <f t="shared" si="86"/>
        <v>953175</v>
      </c>
    </row>
    <row r="331" spans="1:14" ht="13.5" customHeight="1" hidden="1">
      <c r="A331" s="166"/>
      <c r="B331" s="243"/>
      <c r="C331" s="166">
        <v>3020</v>
      </c>
      <c r="D331" s="163" t="s">
        <v>153</v>
      </c>
      <c r="E331" s="195">
        <v>50980</v>
      </c>
      <c r="F331" s="195">
        <v>52089</v>
      </c>
      <c r="G331" s="159">
        <v>0</v>
      </c>
      <c r="H331" s="194">
        <f>SUM(F331+G331)</f>
        <v>52089</v>
      </c>
      <c r="I331" s="159"/>
      <c r="J331" s="194">
        <f>H331+I331</f>
        <v>52089</v>
      </c>
      <c r="K331" s="16"/>
      <c r="L331" s="330">
        <f>J331+K331</f>
        <v>52089</v>
      </c>
      <c r="M331" s="330"/>
      <c r="N331" s="330">
        <f>L331+M331</f>
        <v>52089</v>
      </c>
    </row>
    <row r="332" spans="1:14" ht="12.75" hidden="1">
      <c r="A332" s="166"/>
      <c r="B332" s="243"/>
      <c r="C332" s="166">
        <v>4010</v>
      </c>
      <c r="D332" s="163" t="s">
        <v>147</v>
      </c>
      <c r="E332" s="202">
        <v>518409</v>
      </c>
      <c r="F332" s="202">
        <v>586228</v>
      </c>
      <c r="G332" s="159">
        <v>0</v>
      </c>
      <c r="H332" s="194">
        <f aca="true" t="shared" si="87" ref="H332:H349">SUM(F332+G332)</f>
        <v>586228</v>
      </c>
      <c r="I332" s="159"/>
      <c r="J332" s="194">
        <f aca="true" t="shared" si="88" ref="J332:J346">H332+I332</f>
        <v>586228</v>
      </c>
      <c r="K332" s="16"/>
      <c r="L332" s="330">
        <f aca="true" t="shared" si="89" ref="L332:L346">J332+K332</f>
        <v>586228</v>
      </c>
      <c r="M332" s="330"/>
      <c r="N332" s="330">
        <f aca="true" t="shared" si="90" ref="N332:N346">L332+M332</f>
        <v>586228</v>
      </c>
    </row>
    <row r="333" spans="1:14" ht="12.75" hidden="1">
      <c r="A333" s="166"/>
      <c r="B333" s="243"/>
      <c r="C333" s="166">
        <v>4040</v>
      </c>
      <c r="D333" s="163" t="s">
        <v>148</v>
      </c>
      <c r="E333" s="202">
        <v>42239</v>
      </c>
      <c r="F333" s="202">
        <v>44065</v>
      </c>
      <c r="G333" s="159">
        <v>0</v>
      </c>
      <c r="H333" s="194">
        <f t="shared" si="87"/>
        <v>44065</v>
      </c>
      <c r="I333" s="159"/>
      <c r="J333" s="194">
        <f t="shared" si="88"/>
        <v>44065</v>
      </c>
      <c r="K333" s="16"/>
      <c r="L333" s="330">
        <f t="shared" si="89"/>
        <v>44065</v>
      </c>
      <c r="M333" s="330"/>
      <c r="N333" s="330">
        <f t="shared" si="90"/>
        <v>44065</v>
      </c>
    </row>
    <row r="334" spans="1:14" ht="12.75" hidden="1">
      <c r="A334" s="166"/>
      <c r="B334" s="243"/>
      <c r="C334" s="166">
        <v>4110</v>
      </c>
      <c r="D334" s="163" t="s">
        <v>142</v>
      </c>
      <c r="E334" s="202">
        <v>110460</v>
      </c>
      <c r="F334" s="202">
        <v>122168</v>
      </c>
      <c r="G334" s="159">
        <v>0</v>
      </c>
      <c r="H334" s="194">
        <f t="shared" si="87"/>
        <v>122168</v>
      </c>
      <c r="I334" s="159"/>
      <c r="J334" s="194">
        <f t="shared" si="88"/>
        <v>122168</v>
      </c>
      <c r="K334" s="16"/>
      <c r="L334" s="330">
        <f t="shared" si="89"/>
        <v>122168</v>
      </c>
      <c r="M334" s="330"/>
      <c r="N334" s="330">
        <f t="shared" si="90"/>
        <v>122168</v>
      </c>
    </row>
    <row r="335" spans="1:14" ht="12.75" hidden="1">
      <c r="A335" s="166"/>
      <c r="B335" s="243"/>
      <c r="C335" s="166">
        <v>4120</v>
      </c>
      <c r="D335" s="163" t="s">
        <v>143</v>
      </c>
      <c r="E335" s="202">
        <v>16840</v>
      </c>
      <c r="F335" s="202">
        <v>16637</v>
      </c>
      <c r="G335" s="159">
        <v>0</v>
      </c>
      <c r="H335" s="194">
        <f t="shared" si="87"/>
        <v>16637</v>
      </c>
      <c r="I335" s="159"/>
      <c r="J335" s="194">
        <f t="shared" si="88"/>
        <v>16637</v>
      </c>
      <c r="K335" s="16"/>
      <c r="L335" s="330">
        <f t="shared" si="89"/>
        <v>16637</v>
      </c>
      <c r="M335" s="330"/>
      <c r="N335" s="330">
        <f t="shared" si="90"/>
        <v>16637</v>
      </c>
    </row>
    <row r="336" spans="1:14" ht="24" hidden="1">
      <c r="A336" s="166"/>
      <c r="B336" s="243"/>
      <c r="C336" s="166" t="s">
        <v>183</v>
      </c>
      <c r="D336" s="163" t="s">
        <v>175</v>
      </c>
      <c r="E336" s="206">
        <v>2990</v>
      </c>
      <c r="F336" s="206">
        <v>3395</v>
      </c>
      <c r="G336" s="159">
        <v>0</v>
      </c>
      <c r="H336" s="194">
        <f t="shared" si="87"/>
        <v>3395</v>
      </c>
      <c r="I336" s="159"/>
      <c r="J336" s="194">
        <f t="shared" si="88"/>
        <v>3395</v>
      </c>
      <c r="K336" s="16"/>
      <c r="L336" s="330">
        <f t="shared" si="89"/>
        <v>3395</v>
      </c>
      <c r="M336" s="330"/>
      <c r="N336" s="330">
        <f t="shared" si="90"/>
        <v>3395</v>
      </c>
    </row>
    <row r="337" spans="1:14" ht="12.75" hidden="1">
      <c r="A337" s="166"/>
      <c r="B337" s="243"/>
      <c r="C337" s="166">
        <v>4210</v>
      </c>
      <c r="D337" s="163" t="s">
        <v>132</v>
      </c>
      <c r="E337" s="202">
        <v>19020</v>
      </c>
      <c r="F337" s="202">
        <v>19591</v>
      </c>
      <c r="G337" s="159">
        <v>0</v>
      </c>
      <c r="H337" s="194">
        <f t="shared" si="87"/>
        <v>19591</v>
      </c>
      <c r="I337" s="159"/>
      <c r="J337" s="194">
        <f t="shared" si="88"/>
        <v>19591</v>
      </c>
      <c r="K337" s="16"/>
      <c r="L337" s="330">
        <f t="shared" si="89"/>
        <v>19591</v>
      </c>
      <c r="M337" s="330"/>
      <c r="N337" s="330">
        <f t="shared" si="90"/>
        <v>19591</v>
      </c>
    </row>
    <row r="338" spans="1:14" ht="24">
      <c r="A338" s="166"/>
      <c r="B338" s="243"/>
      <c r="C338" s="166">
        <v>4240</v>
      </c>
      <c r="D338" s="167" t="s">
        <v>176</v>
      </c>
      <c r="E338" s="207">
        <v>2949</v>
      </c>
      <c r="F338" s="207">
        <v>3038</v>
      </c>
      <c r="G338" s="159">
        <v>0</v>
      </c>
      <c r="H338" s="194">
        <f t="shared" si="87"/>
        <v>3038</v>
      </c>
      <c r="I338" s="159"/>
      <c r="J338" s="194">
        <f t="shared" si="88"/>
        <v>3038</v>
      </c>
      <c r="K338" s="16"/>
      <c r="L338" s="330">
        <f t="shared" si="89"/>
        <v>3038</v>
      </c>
      <c r="M338" s="330">
        <v>1000</v>
      </c>
      <c r="N338" s="330">
        <f t="shared" si="90"/>
        <v>4038</v>
      </c>
    </row>
    <row r="339" spans="1:14" ht="12.75" hidden="1">
      <c r="A339" s="166"/>
      <c r="B339" s="243"/>
      <c r="C339" s="166">
        <v>4260</v>
      </c>
      <c r="D339" s="163" t="s">
        <v>154</v>
      </c>
      <c r="E339" s="202">
        <v>33447</v>
      </c>
      <c r="F339" s="202">
        <v>34451</v>
      </c>
      <c r="G339" s="159">
        <v>0</v>
      </c>
      <c r="H339" s="194">
        <f t="shared" si="87"/>
        <v>34451</v>
      </c>
      <c r="I339" s="159"/>
      <c r="J339" s="194">
        <f t="shared" si="88"/>
        <v>34451</v>
      </c>
      <c r="K339" s="16"/>
      <c r="L339" s="330">
        <f t="shared" si="89"/>
        <v>34451</v>
      </c>
      <c r="M339" s="330"/>
      <c r="N339" s="330">
        <f t="shared" si="90"/>
        <v>34451</v>
      </c>
    </row>
    <row r="340" spans="1:14" ht="12.75" hidden="1">
      <c r="A340" s="166"/>
      <c r="B340" s="243"/>
      <c r="C340" s="166">
        <v>4270</v>
      </c>
      <c r="D340" s="163" t="s">
        <v>133</v>
      </c>
      <c r="E340" s="202">
        <v>5540</v>
      </c>
      <c r="F340" s="202">
        <v>5707</v>
      </c>
      <c r="G340" s="159">
        <v>0</v>
      </c>
      <c r="H340" s="194">
        <f t="shared" si="87"/>
        <v>5707</v>
      </c>
      <c r="I340" s="159"/>
      <c r="J340" s="194">
        <f t="shared" si="88"/>
        <v>5707</v>
      </c>
      <c r="K340" s="16"/>
      <c r="L340" s="330">
        <f t="shared" si="89"/>
        <v>5707</v>
      </c>
      <c r="M340" s="330"/>
      <c r="N340" s="330">
        <f t="shared" si="90"/>
        <v>5707</v>
      </c>
    </row>
    <row r="341" spans="1:14" ht="12.75" hidden="1">
      <c r="A341" s="166"/>
      <c r="B341" s="243"/>
      <c r="C341" s="166">
        <v>4280</v>
      </c>
      <c r="D341" s="163" t="s">
        <v>177</v>
      </c>
      <c r="E341" s="202">
        <v>1345</v>
      </c>
      <c r="F341" s="202">
        <v>1385</v>
      </c>
      <c r="G341" s="159">
        <v>0</v>
      </c>
      <c r="H341" s="194">
        <f t="shared" si="87"/>
        <v>1385</v>
      </c>
      <c r="I341" s="159"/>
      <c r="J341" s="194">
        <f t="shared" si="88"/>
        <v>1385</v>
      </c>
      <c r="K341" s="16"/>
      <c r="L341" s="330">
        <f t="shared" si="89"/>
        <v>1385</v>
      </c>
      <c r="M341" s="330"/>
      <c r="N341" s="330">
        <f t="shared" si="90"/>
        <v>1385</v>
      </c>
    </row>
    <row r="342" spans="1:14" ht="12.75" hidden="1">
      <c r="A342" s="160"/>
      <c r="B342" s="243"/>
      <c r="C342" s="166">
        <v>4300</v>
      </c>
      <c r="D342" s="163" t="s">
        <v>127</v>
      </c>
      <c r="E342" s="202">
        <v>21750</v>
      </c>
      <c r="F342" s="202">
        <v>22387</v>
      </c>
      <c r="G342" s="159">
        <v>0</v>
      </c>
      <c r="H342" s="194">
        <f t="shared" si="87"/>
        <v>22387</v>
      </c>
      <c r="I342" s="159">
        <v>-1300</v>
      </c>
      <c r="J342" s="194">
        <f t="shared" si="88"/>
        <v>21087</v>
      </c>
      <c r="K342" s="16"/>
      <c r="L342" s="330">
        <f t="shared" si="89"/>
        <v>21087</v>
      </c>
      <c r="M342" s="330"/>
      <c r="N342" s="330">
        <f t="shared" si="90"/>
        <v>21087</v>
      </c>
    </row>
    <row r="343" spans="1:14" ht="12.75" hidden="1">
      <c r="A343" s="160"/>
      <c r="B343" s="243"/>
      <c r="C343" s="166" t="s">
        <v>311</v>
      </c>
      <c r="D343" s="163" t="s">
        <v>312</v>
      </c>
      <c r="E343" s="202"/>
      <c r="F343" s="202"/>
      <c r="G343" s="159"/>
      <c r="H343" s="194"/>
      <c r="I343" s="159">
        <v>1300</v>
      </c>
      <c r="J343" s="194">
        <f t="shared" si="88"/>
        <v>1300</v>
      </c>
      <c r="K343" s="16"/>
      <c r="L343" s="330">
        <f t="shared" si="89"/>
        <v>1300</v>
      </c>
      <c r="M343" s="330"/>
      <c r="N343" s="330">
        <f t="shared" si="90"/>
        <v>1300</v>
      </c>
    </row>
    <row r="344" spans="1:14" ht="12.75" hidden="1">
      <c r="A344" s="166"/>
      <c r="B344" s="243"/>
      <c r="C344" s="166">
        <v>4410</v>
      </c>
      <c r="D344" s="163" t="s">
        <v>149</v>
      </c>
      <c r="E344" s="202">
        <v>1746</v>
      </c>
      <c r="F344" s="202">
        <v>1799</v>
      </c>
      <c r="G344" s="159">
        <v>0</v>
      </c>
      <c r="H344" s="194">
        <f t="shared" si="87"/>
        <v>1799</v>
      </c>
      <c r="I344" s="159"/>
      <c r="J344" s="194">
        <f t="shared" si="88"/>
        <v>1799</v>
      </c>
      <c r="K344" s="16"/>
      <c r="L344" s="330">
        <f t="shared" si="89"/>
        <v>1799</v>
      </c>
      <c r="M344" s="330"/>
      <c r="N344" s="330">
        <f t="shared" si="90"/>
        <v>1799</v>
      </c>
    </row>
    <row r="345" spans="1:14" ht="12.75" hidden="1">
      <c r="A345" s="166"/>
      <c r="B345" s="243"/>
      <c r="C345" s="166">
        <v>4430</v>
      </c>
      <c r="D345" s="163" t="s">
        <v>144</v>
      </c>
      <c r="E345" s="202">
        <v>1080</v>
      </c>
      <c r="F345" s="202">
        <v>1112</v>
      </c>
      <c r="G345" s="159">
        <v>0</v>
      </c>
      <c r="H345" s="194">
        <f t="shared" si="87"/>
        <v>1112</v>
      </c>
      <c r="I345" s="159"/>
      <c r="J345" s="194">
        <f t="shared" si="88"/>
        <v>1112</v>
      </c>
      <c r="K345" s="16"/>
      <c r="L345" s="330">
        <f t="shared" si="89"/>
        <v>1112</v>
      </c>
      <c r="M345" s="330"/>
      <c r="N345" s="330">
        <f t="shared" si="90"/>
        <v>1112</v>
      </c>
    </row>
    <row r="346" spans="1:14" ht="24" hidden="1">
      <c r="A346" s="166"/>
      <c r="B346" s="243"/>
      <c r="C346" s="166">
        <v>4440</v>
      </c>
      <c r="D346" s="167" t="s">
        <v>150</v>
      </c>
      <c r="E346" s="207">
        <v>33021</v>
      </c>
      <c r="F346" s="207">
        <v>38123</v>
      </c>
      <c r="G346" s="159">
        <v>0</v>
      </c>
      <c r="H346" s="194">
        <f t="shared" si="87"/>
        <v>38123</v>
      </c>
      <c r="I346" s="159"/>
      <c r="J346" s="194">
        <f t="shared" si="88"/>
        <v>38123</v>
      </c>
      <c r="K346" s="16"/>
      <c r="L346" s="330">
        <f t="shared" si="89"/>
        <v>38123</v>
      </c>
      <c r="M346" s="330"/>
      <c r="N346" s="330">
        <f t="shared" si="90"/>
        <v>38123</v>
      </c>
    </row>
    <row r="347" spans="1:14" ht="12.75" hidden="1">
      <c r="A347" s="166"/>
      <c r="B347" s="243" t="s">
        <v>184</v>
      </c>
      <c r="C347" s="166"/>
      <c r="D347" s="163" t="s">
        <v>102</v>
      </c>
      <c r="E347" s="202">
        <f>SUM(E349)</f>
        <v>266847</v>
      </c>
      <c r="F347" s="202">
        <f>SUM(F349)</f>
        <v>263375</v>
      </c>
      <c r="G347" s="159">
        <f>SUM(G348:G349)</f>
        <v>0</v>
      </c>
      <c r="H347" s="194">
        <f t="shared" si="87"/>
        <v>263375</v>
      </c>
      <c r="I347" s="194">
        <f>SUM(I348:I349)</f>
        <v>0</v>
      </c>
      <c r="J347" s="194">
        <f>SUM(H347+I347)</f>
        <v>263375</v>
      </c>
      <c r="K347" s="16"/>
      <c r="L347" s="330">
        <f>SUM(L348:L349)</f>
        <v>263375</v>
      </c>
      <c r="M347" s="330">
        <f>SUM(M348:M349)</f>
        <v>0</v>
      </c>
      <c r="N347" s="330">
        <f>SUM(N348:N349)</f>
        <v>263375</v>
      </c>
    </row>
    <row r="348" spans="1:14" ht="12.75" hidden="1">
      <c r="A348" s="166"/>
      <c r="B348" s="243"/>
      <c r="C348" s="166" t="s">
        <v>191</v>
      </c>
      <c r="D348" s="163" t="s">
        <v>132</v>
      </c>
      <c r="E348" s="202"/>
      <c r="F348" s="202">
        <v>0</v>
      </c>
      <c r="G348" s="159">
        <v>4800</v>
      </c>
      <c r="H348" s="194">
        <f>SUM(F348+G348)</f>
        <v>4800</v>
      </c>
      <c r="I348" s="159"/>
      <c r="J348" s="194">
        <f>H348+I348</f>
        <v>4800</v>
      </c>
      <c r="K348" s="16"/>
      <c r="L348" s="330">
        <f aca="true" t="shared" si="91" ref="L348:L361">J348+K348</f>
        <v>4800</v>
      </c>
      <c r="M348" s="330"/>
      <c r="N348" s="330">
        <f>L348+M348</f>
        <v>4800</v>
      </c>
    </row>
    <row r="349" spans="1:14" ht="12.75" hidden="1">
      <c r="A349" s="166"/>
      <c r="B349" s="243"/>
      <c r="C349" s="166">
        <v>4300</v>
      </c>
      <c r="D349" s="163" t="s">
        <v>127</v>
      </c>
      <c r="E349" s="193">
        <v>266847</v>
      </c>
      <c r="F349" s="193">
        <v>263375</v>
      </c>
      <c r="G349" s="159">
        <v>-4800</v>
      </c>
      <c r="H349" s="194">
        <f t="shared" si="87"/>
        <v>258575</v>
      </c>
      <c r="I349" s="159"/>
      <c r="J349" s="194">
        <f aca="true" t="shared" si="92" ref="J349:J361">H349+I349</f>
        <v>258575</v>
      </c>
      <c r="K349" s="16"/>
      <c r="L349" s="330">
        <f t="shared" si="91"/>
        <v>258575</v>
      </c>
      <c r="M349" s="330"/>
      <c r="N349" s="330">
        <f>L349+M349</f>
        <v>258575</v>
      </c>
    </row>
    <row r="350" spans="1:14" ht="12.75" hidden="1">
      <c r="A350" s="166"/>
      <c r="B350" s="243" t="s">
        <v>185</v>
      </c>
      <c r="C350" s="166"/>
      <c r="D350" s="163" t="s">
        <v>186</v>
      </c>
      <c r="E350" s="202">
        <f>SUM(E351)</f>
        <v>17281</v>
      </c>
      <c r="F350" s="202">
        <f>SUM(F351)</f>
        <v>18996</v>
      </c>
      <c r="G350" s="159"/>
      <c r="H350" s="194">
        <f>SUM(H351)</f>
        <v>18996</v>
      </c>
      <c r="I350" s="159"/>
      <c r="J350" s="194">
        <f t="shared" si="92"/>
        <v>18996</v>
      </c>
      <c r="K350" s="265">
        <f>K351</f>
        <v>0</v>
      </c>
      <c r="L350" s="330">
        <f>L351</f>
        <v>18996</v>
      </c>
      <c r="M350" s="330">
        <f>M351</f>
        <v>0</v>
      </c>
      <c r="N350" s="330">
        <f>N351</f>
        <v>18996</v>
      </c>
    </row>
    <row r="351" spans="1:14" ht="12.75" hidden="1">
      <c r="A351" s="166"/>
      <c r="B351" s="243"/>
      <c r="C351" s="166" t="s">
        <v>187</v>
      </c>
      <c r="D351" s="163" t="s">
        <v>188</v>
      </c>
      <c r="E351" s="193">
        <v>17281</v>
      </c>
      <c r="F351" s="193">
        <v>18996</v>
      </c>
      <c r="G351" s="159"/>
      <c r="H351" s="194">
        <f>F351+G351</f>
        <v>18996</v>
      </c>
      <c r="I351" s="159"/>
      <c r="J351" s="194">
        <f t="shared" si="92"/>
        <v>18996</v>
      </c>
      <c r="K351" s="16"/>
      <c r="L351" s="330">
        <f t="shared" si="91"/>
        <v>18996</v>
      </c>
      <c r="M351" s="330"/>
      <c r="N351" s="330">
        <f>L351+M351</f>
        <v>18996</v>
      </c>
    </row>
    <row r="352" spans="1:14" ht="12.75">
      <c r="A352" s="166"/>
      <c r="B352" s="243" t="s">
        <v>189</v>
      </c>
      <c r="C352" s="166"/>
      <c r="D352" s="163" t="s">
        <v>16</v>
      </c>
      <c r="E352" s="202">
        <f>SUM(E355:E361)</f>
        <v>24022</v>
      </c>
      <c r="F352" s="202">
        <f>SUM(F355:F361)</f>
        <v>24600</v>
      </c>
      <c r="G352" s="177">
        <f>SUM(G353:G361)</f>
        <v>79700</v>
      </c>
      <c r="H352" s="194">
        <f>SUM(H353:H361)</f>
        <v>104300</v>
      </c>
      <c r="I352" s="159"/>
      <c r="J352" s="194">
        <f t="shared" si="92"/>
        <v>104300</v>
      </c>
      <c r="K352" s="265">
        <f>SUM(K353:K361)</f>
        <v>0</v>
      </c>
      <c r="L352" s="330">
        <f>SUM(L353:L361)</f>
        <v>104300</v>
      </c>
      <c r="M352" s="330">
        <f>SUM(M353:M361)</f>
        <v>6500</v>
      </c>
      <c r="N352" s="330">
        <f>SUM(N353:N361)</f>
        <v>110800</v>
      </c>
    </row>
    <row r="353" spans="1:14" ht="13.5" customHeight="1" hidden="1">
      <c r="A353" s="166"/>
      <c r="B353" s="243"/>
      <c r="C353" s="166">
        <v>3020</v>
      </c>
      <c r="D353" s="163" t="s">
        <v>153</v>
      </c>
      <c r="E353" s="202"/>
      <c r="F353" s="202">
        <v>0</v>
      </c>
      <c r="G353" s="159">
        <v>200</v>
      </c>
      <c r="H353" s="194">
        <f>SUM(F353:G353)</f>
        <v>200</v>
      </c>
      <c r="I353" s="159"/>
      <c r="J353" s="194">
        <f t="shared" si="92"/>
        <v>200</v>
      </c>
      <c r="K353" s="16"/>
      <c r="L353" s="330">
        <f t="shared" si="91"/>
        <v>200</v>
      </c>
      <c r="M353" s="330"/>
      <c r="N353" s="330">
        <f>L353+M353</f>
        <v>200</v>
      </c>
    </row>
    <row r="354" spans="1:14" ht="12.75" hidden="1">
      <c r="A354" s="166"/>
      <c r="B354" s="243"/>
      <c r="C354" s="166" t="s">
        <v>205</v>
      </c>
      <c r="D354" s="163" t="s">
        <v>147</v>
      </c>
      <c r="E354" s="202"/>
      <c r="F354" s="202">
        <v>0</v>
      </c>
      <c r="G354" s="177">
        <v>62500</v>
      </c>
      <c r="H354" s="194">
        <f aca="true" t="shared" si="93" ref="H354:H361">SUM(F354:G354)</f>
        <v>62500</v>
      </c>
      <c r="I354" s="159"/>
      <c r="J354" s="194">
        <f t="shared" si="92"/>
        <v>62500</v>
      </c>
      <c r="K354" s="16"/>
      <c r="L354" s="330">
        <f t="shared" si="91"/>
        <v>62500</v>
      </c>
      <c r="M354" s="330"/>
      <c r="N354" s="330">
        <f aca="true" t="shared" si="94" ref="N354:N361">L354+M354</f>
        <v>62500</v>
      </c>
    </row>
    <row r="355" spans="1:14" ht="12.75" hidden="1">
      <c r="A355" s="166"/>
      <c r="B355" s="243"/>
      <c r="C355" s="166" t="s">
        <v>190</v>
      </c>
      <c r="D355" s="163" t="s">
        <v>142</v>
      </c>
      <c r="E355" s="202">
        <v>50</v>
      </c>
      <c r="F355" s="202">
        <v>50</v>
      </c>
      <c r="G355" s="177">
        <v>10770</v>
      </c>
      <c r="H355" s="194">
        <f t="shared" si="93"/>
        <v>10820</v>
      </c>
      <c r="I355" s="159"/>
      <c r="J355" s="194">
        <f t="shared" si="92"/>
        <v>10820</v>
      </c>
      <c r="K355" s="16"/>
      <c r="L355" s="330">
        <f t="shared" si="91"/>
        <v>10820</v>
      </c>
      <c r="M355" s="330"/>
      <c r="N355" s="330">
        <f t="shared" si="94"/>
        <v>10820</v>
      </c>
    </row>
    <row r="356" spans="1:14" ht="12.75" hidden="1">
      <c r="A356" s="166"/>
      <c r="B356" s="243"/>
      <c r="C356" s="166" t="s">
        <v>206</v>
      </c>
      <c r="D356" s="163" t="s">
        <v>143</v>
      </c>
      <c r="E356" s="202"/>
      <c r="F356" s="202">
        <v>0</v>
      </c>
      <c r="G356" s="177">
        <v>1540</v>
      </c>
      <c r="H356" s="194">
        <f t="shared" si="93"/>
        <v>1540</v>
      </c>
      <c r="I356" s="159"/>
      <c r="J356" s="194">
        <f t="shared" si="92"/>
        <v>1540</v>
      </c>
      <c r="K356" s="16"/>
      <c r="L356" s="330">
        <f t="shared" si="91"/>
        <v>1540</v>
      </c>
      <c r="M356" s="330"/>
      <c r="N356" s="330">
        <f t="shared" si="94"/>
        <v>1540</v>
      </c>
    </row>
    <row r="357" spans="1:14" ht="12.75">
      <c r="A357" s="166"/>
      <c r="B357" s="243"/>
      <c r="C357" s="166" t="s">
        <v>173</v>
      </c>
      <c r="D357" s="163" t="s">
        <v>174</v>
      </c>
      <c r="E357" s="202"/>
      <c r="F357" s="202"/>
      <c r="G357" s="177"/>
      <c r="H357" s="194"/>
      <c r="I357" s="159"/>
      <c r="J357" s="194"/>
      <c r="K357" s="16"/>
      <c r="L357" s="330"/>
      <c r="M357" s="330">
        <v>800</v>
      </c>
      <c r="N357" s="330">
        <f t="shared" si="94"/>
        <v>800</v>
      </c>
    </row>
    <row r="358" spans="1:14" ht="12.75" hidden="1">
      <c r="A358" s="166"/>
      <c r="B358" s="243"/>
      <c r="C358" s="166" t="s">
        <v>191</v>
      </c>
      <c r="D358" s="163" t="s">
        <v>132</v>
      </c>
      <c r="E358" s="202">
        <v>3000</v>
      </c>
      <c r="F358" s="202">
        <v>3000</v>
      </c>
      <c r="G358" s="177">
        <v>2000</v>
      </c>
      <c r="H358" s="194">
        <f t="shared" si="93"/>
        <v>5000</v>
      </c>
      <c r="I358" s="159"/>
      <c r="J358" s="194">
        <f t="shared" si="92"/>
        <v>5000</v>
      </c>
      <c r="K358" s="16"/>
      <c r="L358" s="330">
        <f t="shared" si="91"/>
        <v>5000</v>
      </c>
      <c r="M358" s="330"/>
      <c r="N358" s="330">
        <f t="shared" si="94"/>
        <v>5000</v>
      </c>
    </row>
    <row r="359" spans="1:14" ht="12.75">
      <c r="A359" s="160"/>
      <c r="B359" s="243"/>
      <c r="C359" s="166" t="s">
        <v>140</v>
      </c>
      <c r="D359" s="163" t="s">
        <v>127</v>
      </c>
      <c r="E359" s="202">
        <v>1550</v>
      </c>
      <c r="F359" s="202">
        <v>1550</v>
      </c>
      <c r="G359" s="177">
        <v>1000</v>
      </c>
      <c r="H359" s="194">
        <f t="shared" si="93"/>
        <v>2550</v>
      </c>
      <c r="I359" s="159"/>
      <c r="J359" s="194">
        <f t="shared" si="92"/>
        <v>2550</v>
      </c>
      <c r="K359" s="16"/>
      <c r="L359" s="330">
        <f t="shared" si="91"/>
        <v>2550</v>
      </c>
      <c r="M359" s="330">
        <v>-800</v>
      </c>
      <c r="N359" s="330">
        <f t="shared" si="94"/>
        <v>1750</v>
      </c>
    </row>
    <row r="360" spans="1:14" ht="12.75" hidden="1">
      <c r="A360" s="166"/>
      <c r="B360" s="243"/>
      <c r="C360" s="166">
        <v>4410</v>
      </c>
      <c r="D360" s="163" t="s">
        <v>149</v>
      </c>
      <c r="E360" s="159"/>
      <c r="F360" s="159">
        <v>0</v>
      </c>
      <c r="G360" s="177">
        <v>250</v>
      </c>
      <c r="H360" s="194">
        <f t="shared" si="93"/>
        <v>250</v>
      </c>
      <c r="I360" s="159"/>
      <c r="J360" s="194">
        <f t="shared" si="92"/>
        <v>250</v>
      </c>
      <c r="K360" s="16"/>
      <c r="L360" s="330">
        <f t="shared" si="91"/>
        <v>250</v>
      </c>
      <c r="M360" s="330"/>
      <c r="N360" s="330">
        <f t="shared" si="94"/>
        <v>250</v>
      </c>
    </row>
    <row r="361" spans="1:14" ht="13.5" customHeight="1">
      <c r="A361" s="166"/>
      <c r="B361" s="243"/>
      <c r="C361" s="166" t="s">
        <v>192</v>
      </c>
      <c r="D361" s="167" t="s">
        <v>150</v>
      </c>
      <c r="E361" s="207">
        <v>19422</v>
      </c>
      <c r="F361" s="207">
        <v>20000</v>
      </c>
      <c r="G361" s="177">
        <v>1440</v>
      </c>
      <c r="H361" s="194">
        <f t="shared" si="93"/>
        <v>21440</v>
      </c>
      <c r="I361" s="159"/>
      <c r="J361" s="194">
        <f t="shared" si="92"/>
        <v>21440</v>
      </c>
      <c r="K361" s="16"/>
      <c r="L361" s="330">
        <f t="shared" si="91"/>
        <v>21440</v>
      </c>
      <c r="M361" s="330">
        <v>6500</v>
      </c>
      <c r="N361" s="330">
        <f t="shared" si="94"/>
        <v>27940</v>
      </c>
    </row>
    <row r="362" spans="1:14" ht="12.75">
      <c r="A362" s="172" t="s">
        <v>193</v>
      </c>
      <c r="B362" s="242"/>
      <c r="C362" s="172"/>
      <c r="D362" s="208" t="s">
        <v>194</v>
      </c>
      <c r="E362" s="192">
        <f>SUM(E363+E369)</f>
        <v>169902</v>
      </c>
      <c r="F362" s="192">
        <f>SUM(F363+F369)</f>
        <v>134200</v>
      </c>
      <c r="G362" s="159">
        <v>0</v>
      </c>
      <c r="H362" s="192">
        <f aca="true" t="shared" si="95" ref="H362:N362">SUM(H363+H369)</f>
        <v>134200</v>
      </c>
      <c r="I362" s="192">
        <f t="shared" si="95"/>
        <v>0</v>
      </c>
      <c r="J362" s="192">
        <f t="shared" si="95"/>
        <v>134200</v>
      </c>
      <c r="K362" s="264">
        <f t="shared" si="95"/>
        <v>0</v>
      </c>
      <c r="L362" s="184">
        <f t="shared" si="95"/>
        <v>134200</v>
      </c>
      <c r="M362" s="184">
        <f t="shared" si="95"/>
        <v>0</v>
      </c>
      <c r="N362" s="184">
        <f t="shared" si="95"/>
        <v>134200</v>
      </c>
    </row>
    <row r="363" spans="1:14" ht="12.75">
      <c r="A363" s="160"/>
      <c r="B363" s="244">
        <v>85154</v>
      </c>
      <c r="C363" s="162"/>
      <c r="D363" s="160" t="s">
        <v>195</v>
      </c>
      <c r="E363" s="202">
        <f>SUM(E365:E368)</f>
        <v>94902</v>
      </c>
      <c r="F363" s="202">
        <f>SUM(F365:F368)</f>
        <v>84200</v>
      </c>
      <c r="G363" s="159">
        <v>0</v>
      </c>
      <c r="H363" s="202">
        <f>SUM(H365:H368)</f>
        <v>84200</v>
      </c>
      <c r="I363" s="202">
        <f>SUM(I365:I368)</f>
        <v>0</v>
      </c>
      <c r="J363" s="202">
        <f>SUM(J365:J368)</f>
        <v>84200</v>
      </c>
      <c r="K363" s="271">
        <f>SUM(K365:K368)</f>
        <v>0</v>
      </c>
      <c r="L363" s="205">
        <f>SUM(L365:L368)</f>
        <v>84200</v>
      </c>
      <c r="M363" s="330"/>
      <c r="N363" s="330">
        <f aca="true" t="shared" si="96" ref="N363:N368">L363+M363</f>
        <v>84200</v>
      </c>
    </row>
    <row r="364" spans="1:14" ht="12.75">
      <c r="A364" s="160"/>
      <c r="B364" s="244"/>
      <c r="C364" s="166" t="s">
        <v>173</v>
      </c>
      <c r="D364" s="163" t="s">
        <v>174</v>
      </c>
      <c r="E364" s="202"/>
      <c r="F364" s="202"/>
      <c r="G364" s="159"/>
      <c r="H364" s="202"/>
      <c r="I364" s="202"/>
      <c r="J364" s="202"/>
      <c r="K364" s="295"/>
      <c r="L364" s="205"/>
      <c r="M364" s="330">
        <v>2400</v>
      </c>
      <c r="N364" s="330">
        <f t="shared" si="96"/>
        <v>2400</v>
      </c>
    </row>
    <row r="365" spans="1:14" ht="48" hidden="1">
      <c r="A365" s="166"/>
      <c r="B365" s="243"/>
      <c r="C365" s="166" t="s">
        <v>138</v>
      </c>
      <c r="D365" s="163" t="s">
        <v>139</v>
      </c>
      <c r="E365" s="206">
        <v>0</v>
      </c>
      <c r="F365" s="206">
        <v>2000</v>
      </c>
      <c r="G365" s="159">
        <v>0</v>
      </c>
      <c r="H365" s="206">
        <v>2000</v>
      </c>
      <c r="I365" s="159"/>
      <c r="J365" s="194">
        <f>H365+I365</f>
        <v>2000</v>
      </c>
      <c r="K365" s="16"/>
      <c r="L365" s="330">
        <f>J365+K365</f>
        <v>2000</v>
      </c>
      <c r="M365" s="330"/>
      <c r="N365" s="330">
        <f t="shared" si="96"/>
        <v>2000</v>
      </c>
    </row>
    <row r="366" spans="1:14" ht="12.75" hidden="1">
      <c r="A366" s="166"/>
      <c r="B366" s="243"/>
      <c r="C366" s="166" t="s">
        <v>191</v>
      </c>
      <c r="D366" s="163" t="s">
        <v>132</v>
      </c>
      <c r="E366" s="202">
        <v>32922</v>
      </c>
      <c r="F366" s="202">
        <v>30000</v>
      </c>
      <c r="G366" s="159">
        <v>0</v>
      </c>
      <c r="H366" s="202">
        <v>30000</v>
      </c>
      <c r="I366" s="159"/>
      <c r="J366" s="194">
        <f>H366+I366</f>
        <v>30000</v>
      </c>
      <c r="K366" s="16"/>
      <c r="L366" s="330">
        <f>J366+K366</f>
        <v>30000</v>
      </c>
      <c r="M366" s="330"/>
      <c r="N366" s="330">
        <f t="shared" si="96"/>
        <v>30000</v>
      </c>
    </row>
    <row r="367" spans="1:14" ht="12.75">
      <c r="A367" s="166"/>
      <c r="B367" s="243"/>
      <c r="C367" s="166" t="s">
        <v>140</v>
      </c>
      <c r="D367" s="163" t="s">
        <v>127</v>
      </c>
      <c r="E367" s="202">
        <v>61180</v>
      </c>
      <c r="F367" s="202">
        <v>51200</v>
      </c>
      <c r="G367" s="159">
        <v>0</v>
      </c>
      <c r="H367" s="202">
        <v>51200</v>
      </c>
      <c r="I367" s="159"/>
      <c r="J367" s="194">
        <f>H367+I367</f>
        <v>51200</v>
      </c>
      <c r="K367" s="16"/>
      <c r="L367" s="330">
        <f>J367+K367</f>
        <v>51200</v>
      </c>
      <c r="M367" s="330">
        <v>-2400</v>
      </c>
      <c r="N367" s="330">
        <f t="shared" si="96"/>
        <v>48800</v>
      </c>
    </row>
    <row r="368" spans="1:14" ht="12.75" hidden="1">
      <c r="A368" s="166"/>
      <c r="B368" s="243"/>
      <c r="C368" s="166" t="s">
        <v>196</v>
      </c>
      <c r="D368" s="163" t="s">
        <v>149</v>
      </c>
      <c r="E368" s="202">
        <v>800</v>
      </c>
      <c r="F368" s="202">
        <v>1000</v>
      </c>
      <c r="G368" s="159">
        <v>0</v>
      </c>
      <c r="H368" s="202">
        <v>1000</v>
      </c>
      <c r="I368" s="159"/>
      <c r="J368" s="194">
        <f>H368+I368</f>
        <v>1000</v>
      </c>
      <c r="K368" s="16"/>
      <c r="L368" s="330">
        <f>J368+K368</f>
        <v>1000</v>
      </c>
      <c r="M368" s="330"/>
      <c r="N368" s="330">
        <f t="shared" si="96"/>
        <v>1000</v>
      </c>
    </row>
    <row r="369" spans="1:14" ht="12.75" hidden="1">
      <c r="A369" s="166"/>
      <c r="B369" s="243" t="s">
        <v>197</v>
      </c>
      <c r="C369" s="166"/>
      <c r="D369" s="163" t="s">
        <v>16</v>
      </c>
      <c r="E369" s="202">
        <f>SUM(E371:E371)</f>
        <v>75000</v>
      </c>
      <c r="F369" s="202">
        <f>SUM(F371:F371)</f>
        <v>50000</v>
      </c>
      <c r="G369" s="159">
        <v>0</v>
      </c>
      <c r="H369" s="202">
        <f>H370+H371</f>
        <v>50000</v>
      </c>
      <c r="I369" s="202">
        <f>I370+I371</f>
        <v>0</v>
      </c>
      <c r="J369" s="202">
        <f>J370+J371</f>
        <v>50000</v>
      </c>
      <c r="K369" s="271">
        <f>K370+K371</f>
        <v>0</v>
      </c>
      <c r="L369" s="205">
        <f>SUM(L370:L371)</f>
        <v>50000</v>
      </c>
      <c r="M369" s="205">
        <f>SUM(M370:M371)</f>
        <v>0</v>
      </c>
      <c r="N369" s="205">
        <f>SUM(N370:N371)</f>
        <v>50000</v>
      </c>
    </row>
    <row r="370" spans="1:14" ht="12.75" hidden="1">
      <c r="A370" s="166"/>
      <c r="B370" s="243"/>
      <c r="C370" s="166" t="s">
        <v>191</v>
      </c>
      <c r="D370" s="163" t="s">
        <v>132</v>
      </c>
      <c r="E370" s="202"/>
      <c r="F370" s="202"/>
      <c r="G370" s="159"/>
      <c r="H370" s="202">
        <v>0</v>
      </c>
      <c r="I370" s="159">
        <v>25000</v>
      </c>
      <c r="J370" s="194">
        <f>H370+I370</f>
        <v>25000</v>
      </c>
      <c r="K370" s="16"/>
      <c r="L370" s="330">
        <f>J370+K370</f>
        <v>25000</v>
      </c>
      <c r="M370" s="330"/>
      <c r="N370" s="330">
        <f>L370+M370</f>
        <v>25000</v>
      </c>
    </row>
    <row r="371" spans="1:14" ht="12.75" hidden="1">
      <c r="A371" s="166"/>
      <c r="B371" s="243"/>
      <c r="C371" s="166" t="s">
        <v>198</v>
      </c>
      <c r="D371" s="163" t="s">
        <v>199</v>
      </c>
      <c r="E371" s="202">
        <v>75000</v>
      </c>
      <c r="F371" s="202">
        <v>50000</v>
      </c>
      <c r="G371" s="159">
        <v>0</v>
      </c>
      <c r="H371" s="202">
        <v>50000</v>
      </c>
      <c r="I371" s="159">
        <v>-25000</v>
      </c>
      <c r="J371" s="194">
        <f>H371+I371</f>
        <v>25000</v>
      </c>
      <c r="K371" s="16"/>
      <c r="L371" s="330">
        <f>J371+K371</f>
        <v>25000</v>
      </c>
      <c r="M371" s="330"/>
      <c r="N371" s="330">
        <f>L371+M371</f>
        <v>25000</v>
      </c>
    </row>
    <row r="372" spans="1:14" ht="12.75">
      <c r="A372" s="172" t="s">
        <v>200</v>
      </c>
      <c r="B372" s="242"/>
      <c r="C372" s="172"/>
      <c r="D372" s="157" t="s">
        <v>103</v>
      </c>
      <c r="E372" s="209" t="e">
        <f>SUM(E373+E380+E382+E384+#REF!+E387+E402+#REF!+E405)</f>
        <v>#REF!</v>
      </c>
      <c r="F372" s="209">
        <f>SUM(F373+F380+F382+F384+F387+F402+F405)</f>
        <v>1204302</v>
      </c>
      <c r="G372" s="159">
        <v>0</v>
      </c>
      <c r="H372" s="209">
        <f aca="true" t="shared" si="97" ref="H372:N372">SUM(H373+H380+H382+H384+H387+H402+H405)</f>
        <v>1204302</v>
      </c>
      <c r="I372" s="209">
        <f t="shared" si="97"/>
        <v>10014</v>
      </c>
      <c r="J372" s="209">
        <f t="shared" si="97"/>
        <v>1214316</v>
      </c>
      <c r="K372" s="272">
        <f t="shared" si="97"/>
        <v>0</v>
      </c>
      <c r="L372" s="332">
        <f t="shared" si="97"/>
        <v>1214316</v>
      </c>
      <c r="M372" s="332">
        <f t="shared" si="97"/>
        <v>54200</v>
      </c>
      <c r="N372" s="332">
        <f t="shared" si="97"/>
        <v>1268516</v>
      </c>
    </row>
    <row r="373" spans="1:14" ht="36" hidden="1">
      <c r="A373" s="166"/>
      <c r="B373" s="243" t="s">
        <v>201</v>
      </c>
      <c r="C373" s="166"/>
      <c r="D373" s="167" t="s">
        <v>202</v>
      </c>
      <c r="E373" s="206">
        <f>SUM(E374:E379)</f>
        <v>357346</v>
      </c>
      <c r="F373" s="206">
        <f>SUM(F374:F379)</f>
        <v>716000</v>
      </c>
      <c r="G373" s="159">
        <v>0</v>
      </c>
      <c r="H373" s="206">
        <f aca="true" t="shared" si="98" ref="H373:N373">SUM(H374:H379)</f>
        <v>716000</v>
      </c>
      <c r="I373" s="206">
        <f t="shared" si="98"/>
        <v>0</v>
      </c>
      <c r="J373" s="206">
        <f t="shared" si="98"/>
        <v>716000</v>
      </c>
      <c r="K373" s="273">
        <f t="shared" si="98"/>
        <v>0</v>
      </c>
      <c r="L373" s="205">
        <f t="shared" si="98"/>
        <v>716000</v>
      </c>
      <c r="M373" s="205">
        <f t="shared" si="98"/>
        <v>0</v>
      </c>
      <c r="N373" s="205">
        <f t="shared" si="98"/>
        <v>716000</v>
      </c>
    </row>
    <row r="374" spans="1:14" ht="12.75" hidden="1">
      <c r="A374" s="166"/>
      <c r="B374" s="243"/>
      <c r="C374" s="166" t="s">
        <v>203</v>
      </c>
      <c r="D374" s="163" t="s">
        <v>204</v>
      </c>
      <c r="E374" s="202">
        <v>338544</v>
      </c>
      <c r="F374" s="202">
        <v>691680</v>
      </c>
      <c r="G374" s="159">
        <v>0</v>
      </c>
      <c r="H374" s="202">
        <v>691680</v>
      </c>
      <c r="I374" s="159"/>
      <c r="J374" s="194">
        <f aca="true" t="shared" si="99" ref="J374:J379">H374+I374</f>
        <v>691680</v>
      </c>
      <c r="K374" s="16"/>
      <c r="L374" s="330">
        <f aca="true" t="shared" si="100" ref="L374:L379">J374+K374</f>
        <v>691680</v>
      </c>
      <c r="M374" s="330"/>
      <c r="N374" s="330">
        <f aca="true" t="shared" si="101" ref="N374:N379">L374+M374</f>
        <v>691680</v>
      </c>
    </row>
    <row r="375" spans="1:14" ht="12.75" hidden="1">
      <c r="A375" s="166"/>
      <c r="B375" s="243"/>
      <c r="C375" s="166" t="s">
        <v>205</v>
      </c>
      <c r="D375" s="163" t="s">
        <v>147</v>
      </c>
      <c r="E375" s="202">
        <v>5325</v>
      </c>
      <c r="F375" s="202">
        <v>8665</v>
      </c>
      <c r="G375" s="159">
        <v>0</v>
      </c>
      <c r="H375" s="202">
        <v>8665</v>
      </c>
      <c r="I375" s="159"/>
      <c r="J375" s="194">
        <f t="shared" si="99"/>
        <v>8665</v>
      </c>
      <c r="K375" s="16"/>
      <c r="L375" s="330">
        <f t="shared" si="100"/>
        <v>8665</v>
      </c>
      <c r="M375" s="330"/>
      <c r="N375" s="330">
        <f t="shared" si="101"/>
        <v>8665</v>
      </c>
    </row>
    <row r="376" spans="1:14" ht="12.75" hidden="1">
      <c r="A376" s="166"/>
      <c r="B376" s="243"/>
      <c r="C376" s="166" t="s">
        <v>190</v>
      </c>
      <c r="D376" s="163" t="s">
        <v>142</v>
      </c>
      <c r="E376" s="202">
        <v>10968</v>
      </c>
      <c r="F376" s="202">
        <v>11576</v>
      </c>
      <c r="G376" s="159">
        <v>0</v>
      </c>
      <c r="H376" s="202">
        <v>11576</v>
      </c>
      <c r="I376" s="159"/>
      <c r="J376" s="194">
        <f t="shared" si="99"/>
        <v>11576</v>
      </c>
      <c r="K376" s="16"/>
      <c r="L376" s="330">
        <f t="shared" si="100"/>
        <v>11576</v>
      </c>
      <c r="M376" s="330"/>
      <c r="N376" s="330">
        <f t="shared" si="101"/>
        <v>11576</v>
      </c>
    </row>
    <row r="377" spans="1:14" ht="12.75" hidden="1">
      <c r="A377" s="166"/>
      <c r="B377" s="243"/>
      <c r="C377" s="166" t="s">
        <v>206</v>
      </c>
      <c r="D377" s="163" t="s">
        <v>143</v>
      </c>
      <c r="E377" s="202">
        <v>131</v>
      </c>
      <c r="F377" s="202">
        <v>213</v>
      </c>
      <c r="G377" s="159">
        <v>0</v>
      </c>
      <c r="H377" s="202">
        <v>213</v>
      </c>
      <c r="I377" s="159"/>
      <c r="J377" s="194">
        <f t="shared" si="99"/>
        <v>213</v>
      </c>
      <c r="K377" s="16"/>
      <c r="L377" s="330">
        <f t="shared" si="100"/>
        <v>213</v>
      </c>
      <c r="M377" s="330"/>
      <c r="N377" s="330">
        <f t="shared" si="101"/>
        <v>213</v>
      </c>
    </row>
    <row r="378" spans="1:14" ht="12.75" hidden="1">
      <c r="A378" s="166"/>
      <c r="B378" s="243"/>
      <c r="C378" s="166" t="s">
        <v>191</v>
      </c>
      <c r="D378" s="163" t="s">
        <v>132</v>
      </c>
      <c r="E378" s="202">
        <v>964</v>
      </c>
      <c r="F378" s="202">
        <v>2410</v>
      </c>
      <c r="G378" s="159">
        <v>0</v>
      </c>
      <c r="H378" s="202">
        <v>2410</v>
      </c>
      <c r="I378" s="159"/>
      <c r="J378" s="194">
        <f t="shared" si="99"/>
        <v>2410</v>
      </c>
      <c r="K378" s="16"/>
      <c r="L378" s="330">
        <f t="shared" si="100"/>
        <v>2410</v>
      </c>
      <c r="M378" s="330"/>
      <c r="N378" s="330">
        <f t="shared" si="101"/>
        <v>2410</v>
      </c>
    </row>
    <row r="379" spans="1:14" ht="12.75" hidden="1">
      <c r="A379" s="166"/>
      <c r="B379" s="243"/>
      <c r="C379" s="166" t="s">
        <v>140</v>
      </c>
      <c r="D379" s="163" t="s">
        <v>127</v>
      </c>
      <c r="E379" s="202">
        <v>1414</v>
      </c>
      <c r="F379" s="202">
        <v>1456</v>
      </c>
      <c r="G379" s="159">
        <v>0</v>
      </c>
      <c r="H379" s="202">
        <v>1456</v>
      </c>
      <c r="I379" s="159"/>
      <c r="J379" s="194">
        <f t="shared" si="99"/>
        <v>1456</v>
      </c>
      <c r="K379" s="16"/>
      <c r="L379" s="330">
        <f t="shared" si="100"/>
        <v>1456</v>
      </c>
      <c r="M379" s="330"/>
      <c r="N379" s="330">
        <f t="shared" si="101"/>
        <v>1456</v>
      </c>
    </row>
    <row r="380" spans="1:14" ht="48" hidden="1">
      <c r="A380" s="166"/>
      <c r="B380" s="243" t="s">
        <v>207</v>
      </c>
      <c r="C380" s="166"/>
      <c r="D380" s="163" t="s">
        <v>105</v>
      </c>
      <c r="E380" s="195">
        <v>6900</v>
      </c>
      <c r="F380" s="195">
        <f>SUM(F381)</f>
        <v>6500</v>
      </c>
      <c r="G380" s="159">
        <v>0</v>
      </c>
      <c r="H380" s="195">
        <f aca="true" t="shared" si="102" ref="H380:N380">SUM(H381)</f>
        <v>6500</v>
      </c>
      <c r="I380" s="195">
        <f t="shared" si="102"/>
        <v>0</v>
      </c>
      <c r="J380" s="195">
        <f t="shared" si="102"/>
        <v>6500</v>
      </c>
      <c r="K380" s="266">
        <f t="shared" si="102"/>
        <v>0</v>
      </c>
      <c r="L380" s="181">
        <f t="shared" si="102"/>
        <v>6500</v>
      </c>
      <c r="M380" s="181">
        <f t="shared" si="102"/>
        <v>0</v>
      </c>
      <c r="N380" s="181">
        <f t="shared" si="102"/>
        <v>6500</v>
      </c>
    </row>
    <row r="381" spans="1:14" ht="12.75" hidden="1">
      <c r="A381" s="166"/>
      <c r="B381" s="243"/>
      <c r="C381" s="166">
        <v>4130</v>
      </c>
      <c r="D381" s="163" t="s">
        <v>208</v>
      </c>
      <c r="E381" s="193">
        <v>6900</v>
      </c>
      <c r="F381" s="193">
        <v>6500</v>
      </c>
      <c r="G381" s="159">
        <v>0</v>
      </c>
      <c r="H381" s="193">
        <v>6500</v>
      </c>
      <c r="I381" s="159"/>
      <c r="J381" s="194">
        <f>H381+I381</f>
        <v>6500</v>
      </c>
      <c r="K381" s="16"/>
      <c r="L381" s="330">
        <f>J381+K381</f>
        <v>6500</v>
      </c>
      <c r="M381" s="330"/>
      <c r="N381" s="330">
        <f>L381+M381</f>
        <v>6500</v>
      </c>
    </row>
    <row r="382" spans="1:14" ht="24">
      <c r="A382" s="166"/>
      <c r="B382" s="243" t="s">
        <v>209</v>
      </c>
      <c r="C382" s="166"/>
      <c r="D382" s="163" t="s">
        <v>210</v>
      </c>
      <c r="E382" s="195" t="e">
        <f>SUM(E383+#REF!)</f>
        <v>#REF!</v>
      </c>
      <c r="F382" s="195">
        <f>SUM(F383:F383)</f>
        <v>96840</v>
      </c>
      <c r="G382" s="159">
        <v>0</v>
      </c>
      <c r="H382" s="195">
        <f>SUM(H383:H383)</f>
        <v>96840</v>
      </c>
      <c r="I382" s="195">
        <f>SUM(I383:I383)</f>
        <v>1650</v>
      </c>
      <c r="J382" s="195">
        <f>SUM(J383:J383)</f>
        <v>98490</v>
      </c>
      <c r="K382" s="266">
        <f>SUM(K383:K383)</f>
        <v>0</v>
      </c>
      <c r="L382" s="181">
        <f>SUM(L383:L383)</f>
        <v>98490</v>
      </c>
      <c r="M382" s="181">
        <f>M383</f>
        <v>69200</v>
      </c>
      <c r="N382" s="181">
        <f>SUM(N383:N383)</f>
        <v>167690</v>
      </c>
    </row>
    <row r="383" spans="1:14" ht="12.75">
      <c r="A383" s="166"/>
      <c r="B383" s="243"/>
      <c r="C383" s="166">
        <v>3110</v>
      </c>
      <c r="D383" s="163" t="s">
        <v>204</v>
      </c>
      <c r="E383" s="193">
        <v>95634</v>
      </c>
      <c r="F383" s="193">
        <v>96840</v>
      </c>
      <c r="G383" s="159">
        <v>0</v>
      </c>
      <c r="H383" s="193">
        <v>96840</v>
      </c>
      <c r="I383" s="159">
        <v>1650</v>
      </c>
      <c r="J383" s="194">
        <f>H383+I383</f>
        <v>98490</v>
      </c>
      <c r="K383" s="16"/>
      <c r="L383" s="330">
        <f>J383+K383</f>
        <v>98490</v>
      </c>
      <c r="M383" s="345">
        <v>69200</v>
      </c>
      <c r="N383" s="345">
        <f>L383+M383</f>
        <v>167690</v>
      </c>
    </row>
    <row r="384" spans="1:14" ht="12.75">
      <c r="A384" s="166"/>
      <c r="B384" s="243" t="s">
        <v>211</v>
      </c>
      <c r="C384" s="166"/>
      <c r="D384" s="163" t="s">
        <v>212</v>
      </c>
      <c r="E384" s="202">
        <f>SUM(E385)</f>
        <v>135990</v>
      </c>
      <c r="F384" s="193">
        <f>SUM(F385:F386)</f>
        <v>140070</v>
      </c>
      <c r="G384" s="159">
        <v>0</v>
      </c>
      <c r="H384" s="193">
        <f aca="true" t="shared" si="103" ref="H384:N384">SUM(H385:H386)</f>
        <v>138670</v>
      </c>
      <c r="I384" s="193">
        <f t="shared" si="103"/>
        <v>0</v>
      </c>
      <c r="J384" s="193">
        <f t="shared" si="103"/>
        <v>138670</v>
      </c>
      <c r="K384" s="269">
        <f t="shared" si="103"/>
        <v>0</v>
      </c>
      <c r="L384" s="181">
        <f t="shared" si="103"/>
        <v>138670</v>
      </c>
      <c r="M384" s="181">
        <f t="shared" si="103"/>
        <v>-27720</v>
      </c>
      <c r="N384" s="181">
        <f t="shared" si="103"/>
        <v>110950</v>
      </c>
    </row>
    <row r="385" spans="1:14" ht="12.75">
      <c r="A385" s="166"/>
      <c r="B385" s="243"/>
      <c r="C385" s="166" t="s">
        <v>203</v>
      </c>
      <c r="D385" s="163" t="s">
        <v>204</v>
      </c>
      <c r="E385" s="202">
        <v>135990</v>
      </c>
      <c r="F385" s="193">
        <v>139500</v>
      </c>
      <c r="G385" s="159">
        <v>-1400</v>
      </c>
      <c r="H385" s="193">
        <f>SUM(F385+G385)</f>
        <v>138100</v>
      </c>
      <c r="I385" s="159"/>
      <c r="J385" s="194">
        <f>H385+I385</f>
        <v>138100</v>
      </c>
      <c r="K385" s="16"/>
      <c r="L385" s="345">
        <f>J385+K385</f>
        <v>138100</v>
      </c>
      <c r="M385" s="345">
        <v>-27720</v>
      </c>
      <c r="N385" s="345">
        <f>L385+M385</f>
        <v>110380</v>
      </c>
    </row>
    <row r="386" spans="1:14" ht="12.75" hidden="1">
      <c r="A386" s="166"/>
      <c r="B386" s="243"/>
      <c r="C386" s="166" t="s">
        <v>140</v>
      </c>
      <c r="D386" s="163" t="s">
        <v>127</v>
      </c>
      <c r="E386" s="202">
        <v>0</v>
      </c>
      <c r="F386" s="193">
        <v>570</v>
      </c>
      <c r="G386" s="159">
        <v>0</v>
      </c>
      <c r="H386" s="193">
        <v>570</v>
      </c>
      <c r="I386" s="159"/>
      <c r="J386" s="194">
        <f>H386+I386</f>
        <v>570</v>
      </c>
      <c r="K386" s="16"/>
      <c r="L386" s="330">
        <f>J386+K386</f>
        <v>570</v>
      </c>
      <c r="M386" s="330"/>
      <c r="N386" s="330">
        <f>L386+M386</f>
        <v>570</v>
      </c>
    </row>
    <row r="387" spans="1:14" ht="12.75">
      <c r="A387" s="166"/>
      <c r="B387" s="243" t="s">
        <v>213</v>
      </c>
      <c r="C387" s="166"/>
      <c r="D387" s="163" t="s">
        <v>108</v>
      </c>
      <c r="E387" s="193">
        <f>SUM(E388:E401)</f>
        <v>173235</v>
      </c>
      <c r="F387" s="193">
        <f>SUM(F388:F401)</f>
        <v>216182</v>
      </c>
      <c r="G387" s="159">
        <v>0</v>
      </c>
      <c r="H387" s="193">
        <f aca="true" t="shared" si="104" ref="H387:N387">SUM(H388:H401)</f>
        <v>216182</v>
      </c>
      <c r="I387" s="193">
        <f t="shared" si="104"/>
        <v>0</v>
      </c>
      <c r="J387" s="193">
        <f t="shared" si="104"/>
        <v>216182</v>
      </c>
      <c r="K387" s="269">
        <f t="shared" si="104"/>
        <v>0</v>
      </c>
      <c r="L387" s="181">
        <f t="shared" si="104"/>
        <v>216182</v>
      </c>
      <c r="M387" s="181">
        <f t="shared" si="104"/>
        <v>0</v>
      </c>
      <c r="N387" s="181">
        <f t="shared" si="104"/>
        <v>216182</v>
      </c>
    </row>
    <row r="388" spans="1:14" ht="24" hidden="1">
      <c r="A388" s="166"/>
      <c r="B388" s="243"/>
      <c r="C388" s="166">
        <v>3020</v>
      </c>
      <c r="D388" s="163" t="s">
        <v>153</v>
      </c>
      <c r="E388" s="193">
        <v>170</v>
      </c>
      <c r="F388" s="193">
        <v>340</v>
      </c>
      <c r="G388" s="159">
        <v>0</v>
      </c>
      <c r="H388" s="193">
        <v>340</v>
      </c>
      <c r="I388" s="159"/>
      <c r="J388" s="194">
        <f>H388+I388</f>
        <v>340</v>
      </c>
      <c r="K388" s="16"/>
      <c r="L388" s="330">
        <f>J388+K388</f>
        <v>340</v>
      </c>
      <c r="M388" s="330"/>
      <c r="N388" s="330">
        <f>L388+M388</f>
        <v>340</v>
      </c>
    </row>
    <row r="389" spans="1:14" ht="12.75" hidden="1">
      <c r="A389" s="166"/>
      <c r="B389" s="243"/>
      <c r="C389" s="166">
        <v>4010</v>
      </c>
      <c r="D389" s="163" t="s">
        <v>147</v>
      </c>
      <c r="E389" s="193">
        <v>117850</v>
      </c>
      <c r="F389" s="193">
        <v>151010</v>
      </c>
      <c r="G389" s="159">
        <v>0</v>
      </c>
      <c r="H389" s="193">
        <v>151010</v>
      </c>
      <c r="I389" s="159"/>
      <c r="J389" s="194">
        <f aca="true" t="shared" si="105" ref="J389:J401">H389+I389</f>
        <v>151010</v>
      </c>
      <c r="K389" s="16"/>
      <c r="L389" s="330">
        <f aca="true" t="shared" si="106" ref="L389:L401">J389+K389</f>
        <v>151010</v>
      </c>
      <c r="M389" s="330"/>
      <c r="N389" s="330">
        <f aca="true" t="shared" si="107" ref="N389:N401">L389+M389</f>
        <v>151010</v>
      </c>
    </row>
    <row r="390" spans="1:14" ht="12.75" hidden="1">
      <c r="A390" s="166"/>
      <c r="B390" s="243"/>
      <c r="C390" s="166">
        <v>4040</v>
      </c>
      <c r="D390" s="163" t="s">
        <v>148</v>
      </c>
      <c r="E390" s="193">
        <v>6760</v>
      </c>
      <c r="F390" s="193">
        <v>10461</v>
      </c>
      <c r="G390" s="159">
        <v>0</v>
      </c>
      <c r="H390" s="193">
        <v>10461</v>
      </c>
      <c r="I390" s="159"/>
      <c r="J390" s="194">
        <f t="shared" si="105"/>
        <v>10461</v>
      </c>
      <c r="K390" s="16"/>
      <c r="L390" s="330">
        <f t="shared" si="106"/>
        <v>10461</v>
      </c>
      <c r="M390" s="330"/>
      <c r="N390" s="330">
        <f t="shared" si="107"/>
        <v>10461</v>
      </c>
    </row>
    <row r="391" spans="1:14" ht="12.75" hidden="1">
      <c r="A391" s="166"/>
      <c r="B391" s="243"/>
      <c r="C391" s="166">
        <v>4110</v>
      </c>
      <c r="D391" s="163" t="s">
        <v>142</v>
      </c>
      <c r="E391" s="193">
        <v>22010</v>
      </c>
      <c r="F391" s="193">
        <v>24406</v>
      </c>
      <c r="G391" s="159">
        <v>0</v>
      </c>
      <c r="H391" s="193">
        <v>24406</v>
      </c>
      <c r="I391" s="159"/>
      <c r="J391" s="194">
        <f t="shared" si="105"/>
        <v>24406</v>
      </c>
      <c r="K391" s="16"/>
      <c r="L391" s="330">
        <f t="shared" si="106"/>
        <v>24406</v>
      </c>
      <c r="M391" s="330"/>
      <c r="N391" s="330">
        <f t="shared" si="107"/>
        <v>24406</v>
      </c>
    </row>
    <row r="392" spans="1:14" ht="12.75" hidden="1">
      <c r="A392" s="166"/>
      <c r="B392" s="243"/>
      <c r="C392" s="166">
        <v>4120</v>
      </c>
      <c r="D392" s="163" t="s">
        <v>143</v>
      </c>
      <c r="E392" s="193">
        <v>2965</v>
      </c>
      <c r="F392" s="193">
        <v>3290</v>
      </c>
      <c r="G392" s="159">
        <v>0</v>
      </c>
      <c r="H392" s="193">
        <v>3290</v>
      </c>
      <c r="I392" s="159"/>
      <c r="J392" s="194">
        <f t="shared" si="105"/>
        <v>3290</v>
      </c>
      <c r="K392" s="16"/>
      <c r="L392" s="330">
        <f t="shared" si="106"/>
        <v>3290</v>
      </c>
      <c r="M392" s="330">
        <v>0</v>
      </c>
      <c r="N392" s="330">
        <f t="shared" si="107"/>
        <v>3290</v>
      </c>
    </row>
    <row r="393" spans="1:14" ht="12.75">
      <c r="A393" s="166"/>
      <c r="B393" s="243"/>
      <c r="C393" s="166">
        <v>4210</v>
      </c>
      <c r="D393" s="163" t="s">
        <v>132</v>
      </c>
      <c r="E393" s="193">
        <v>5160</v>
      </c>
      <c r="F393" s="193">
        <v>5984</v>
      </c>
      <c r="G393" s="159">
        <v>0</v>
      </c>
      <c r="H393" s="193">
        <v>5984</v>
      </c>
      <c r="I393" s="159"/>
      <c r="J393" s="194">
        <f t="shared" si="105"/>
        <v>5984</v>
      </c>
      <c r="K393" s="16"/>
      <c r="L393" s="330">
        <f t="shared" si="106"/>
        <v>5984</v>
      </c>
      <c r="M393" s="330">
        <v>700</v>
      </c>
      <c r="N393" s="330">
        <f t="shared" si="107"/>
        <v>6684</v>
      </c>
    </row>
    <row r="394" spans="1:14" ht="12.75" hidden="1">
      <c r="A394" s="166"/>
      <c r="B394" s="243"/>
      <c r="C394" s="166">
        <v>4260</v>
      </c>
      <c r="D394" s="163" t="s">
        <v>154</v>
      </c>
      <c r="E394" s="193">
        <v>4030</v>
      </c>
      <c r="F394" s="193">
        <v>4151</v>
      </c>
      <c r="G394" s="159">
        <v>0</v>
      </c>
      <c r="H394" s="193">
        <v>4151</v>
      </c>
      <c r="I394" s="159"/>
      <c r="J394" s="194">
        <f t="shared" si="105"/>
        <v>4151</v>
      </c>
      <c r="K394" s="16"/>
      <c r="L394" s="330">
        <f t="shared" si="106"/>
        <v>4151</v>
      </c>
      <c r="M394" s="330"/>
      <c r="N394" s="330">
        <f t="shared" si="107"/>
        <v>4151</v>
      </c>
    </row>
    <row r="395" spans="1:14" ht="12.75" hidden="1">
      <c r="A395" s="166"/>
      <c r="B395" s="243"/>
      <c r="C395" s="166" t="s">
        <v>198</v>
      </c>
      <c r="D395" s="163" t="s">
        <v>199</v>
      </c>
      <c r="E395" s="193">
        <v>400</v>
      </c>
      <c r="F395" s="193">
        <v>400</v>
      </c>
      <c r="G395" s="159">
        <v>0</v>
      </c>
      <c r="H395" s="193">
        <v>400</v>
      </c>
      <c r="I395" s="159"/>
      <c r="J395" s="194">
        <f t="shared" si="105"/>
        <v>400</v>
      </c>
      <c r="K395" s="16"/>
      <c r="L395" s="330">
        <f t="shared" si="106"/>
        <v>400</v>
      </c>
      <c r="M395" s="330"/>
      <c r="N395" s="330">
        <f t="shared" si="107"/>
        <v>400</v>
      </c>
    </row>
    <row r="396" spans="1:14" ht="12.75">
      <c r="A396" s="166"/>
      <c r="B396" s="243"/>
      <c r="C396" s="166" t="s">
        <v>214</v>
      </c>
      <c r="D396" s="163" t="s">
        <v>177</v>
      </c>
      <c r="E396" s="193">
        <v>200</v>
      </c>
      <c r="F396" s="193">
        <v>206</v>
      </c>
      <c r="G396" s="159">
        <v>0</v>
      </c>
      <c r="H396" s="193">
        <v>206</v>
      </c>
      <c r="I396" s="159"/>
      <c r="J396" s="194">
        <f t="shared" si="105"/>
        <v>206</v>
      </c>
      <c r="K396" s="16"/>
      <c r="L396" s="330">
        <f t="shared" si="106"/>
        <v>206</v>
      </c>
      <c r="M396" s="330">
        <v>300</v>
      </c>
      <c r="N396" s="330">
        <f t="shared" si="107"/>
        <v>506</v>
      </c>
    </row>
    <row r="397" spans="1:14" ht="12.75">
      <c r="A397" s="166"/>
      <c r="B397" s="243"/>
      <c r="C397" s="166">
        <v>4300</v>
      </c>
      <c r="D397" s="163" t="s">
        <v>127</v>
      </c>
      <c r="E397" s="193">
        <v>8286</v>
      </c>
      <c r="F397" s="193">
        <v>10025</v>
      </c>
      <c r="G397" s="159">
        <v>0</v>
      </c>
      <c r="H397" s="193">
        <v>10025</v>
      </c>
      <c r="I397" s="159">
        <v>-720</v>
      </c>
      <c r="J397" s="194">
        <f t="shared" si="105"/>
        <v>9305</v>
      </c>
      <c r="K397" s="16"/>
      <c r="L397" s="330">
        <f t="shared" si="106"/>
        <v>9305</v>
      </c>
      <c r="M397" s="330">
        <v>-1000</v>
      </c>
      <c r="N397" s="330">
        <f t="shared" si="107"/>
        <v>8305</v>
      </c>
    </row>
    <row r="398" spans="1:14" ht="12.75" hidden="1">
      <c r="A398" s="166"/>
      <c r="B398" s="243"/>
      <c r="C398" s="166" t="s">
        <v>311</v>
      </c>
      <c r="D398" s="163" t="s">
        <v>312</v>
      </c>
      <c r="E398" s="193"/>
      <c r="F398" s="193"/>
      <c r="G398" s="159"/>
      <c r="H398" s="193"/>
      <c r="I398" s="159">
        <v>720</v>
      </c>
      <c r="J398" s="194">
        <f t="shared" si="105"/>
        <v>720</v>
      </c>
      <c r="K398" s="16"/>
      <c r="L398" s="330">
        <f t="shared" si="106"/>
        <v>720</v>
      </c>
      <c r="M398" s="330"/>
      <c r="N398" s="330">
        <f t="shared" si="107"/>
        <v>720</v>
      </c>
    </row>
    <row r="399" spans="1:14" ht="12.75" hidden="1">
      <c r="A399" s="166"/>
      <c r="B399" s="243"/>
      <c r="C399" s="166">
        <v>4410</v>
      </c>
      <c r="D399" s="163" t="s">
        <v>149</v>
      </c>
      <c r="E399" s="193">
        <v>1308</v>
      </c>
      <c r="F399" s="193">
        <v>1347</v>
      </c>
      <c r="G399" s="159">
        <v>0</v>
      </c>
      <c r="H399" s="193">
        <v>1347</v>
      </c>
      <c r="I399" s="159"/>
      <c r="J399" s="194">
        <f t="shared" si="105"/>
        <v>1347</v>
      </c>
      <c r="K399" s="16"/>
      <c r="L399" s="330">
        <f t="shared" si="106"/>
        <v>1347</v>
      </c>
      <c r="M399" s="330"/>
      <c r="N399" s="330">
        <f t="shared" si="107"/>
        <v>1347</v>
      </c>
    </row>
    <row r="400" spans="1:14" ht="12.75" hidden="1">
      <c r="A400" s="166"/>
      <c r="B400" s="243"/>
      <c r="C400" s="166">
        <v>4430</v>
      </c>
      <c r="D400" s="163" t="s">
        <v>144</v>
      </c>
      <c r="E400" s="193">
        <v>410</v>
      </c>
      <c r="F400" s="193">
        <v>422</v>
      </c>
      <c r="G400" s="159">
        <v>0</v>
      </c>
      <c r="H400" s="193">
        <v>422</v>
      </c>
      <c r="I400" s="159"/>
      <c r="J400" s="194">
        <f t="shared" si="105"/>
        <v>422</v>
      </c>
      <c r="K400" s="16"/>
      <c r="L400" s="330">
        <f t="shared" si="106"/>
        <v>422</v>
      </c>
      <c r="M400" s="330"/>
      <c r="N400" s="330">
        <f t="shared" si="107"/>
        <v>422</v>
      </c>
    </row>
    <row r="401" spans="1:14" ht="24" hidden="1">
      <c r="A401" s="166"/>
      <c r="B401" s="243"/>
      <c r="C401" s="166">
        <v>4440</v>
      </c>
      <c r="D401" s="167" t="s">
        <v>150</v>
      </c>
      <c r="E401" s="198">
        <v>3686</v>
      </c>
      <c r="F401" s="198">
        <v>4140</v>
      </c>
      <c r="G401" s="159">
        <v>0</v>
      </c>
      <c r="H401" s="198">
        <v>4140</v>
      </c>
      <c r="I401" s="159"/>
      <c r="J401" s="216">
        <f t="shared" si="105"/>
        <v>4140</v>
      </c>
      <c r="K401" s="16"/>
      <c r="L401" s="330">
        <f t="shared" si="106"/>
        <v>4140</v>
      </c>
      <c r="M401" s="330"/>
      <c r="N401" s="330">
        <f t="shared" si="107"/>
        <v>4140</v>
      </c>
    </row>
    <row r="402" spans="1:14" ht="24">
      <c r="A402" s="166"/>
      <c r="B402" s="243" t="s">
        <v>215</v>
      </c>
      <c r="C402" s="166"/>
      <c r="D402" s="167" t="s">
        <v>216</v>
      </c>
      <c r="E402" s="207">
        <f>SUM(E403:E404)</f>
        <v>9135</v>
      </c>
      <c r="F402" s="207">
        <f>SUM(F403:F404)</f>
        <v>9542</v>
      </c>
      <c r="G402" s="159">
        <v>0</v>
      </c>
      <c r="H402" s="207">
        <f aca="true" t="shared" si="108" ref="H402:N402">SUM(H403:H404)</f>
        <v>9542</v>
      </c>
      <c r="I402" s="207">
        <f t="shared" si="108"/>
        <v>0</v>
      </c>
      <c r="J402" s="207">
        <f t="shared" si="108"/>
        <v>9542</v>
      </c>
      <c r="K402" s="274">
        <f t="shared" si="108"/>
        <v>0</v>
      </c>
      <c r="L402" s="205">
        <f t="shared" si="108"/>
        <v>9542</v>
      </c>
      <c r="M402" s="205">
        <f t="shared" si="108"/>
        <v>7720</v>
      </c>
      <c r="N402" s="205">
        <f t="shared" si="108"/>
        <v>17262</v>
      </c>
    </row>
    <row r="403" spans="1:14" ht="12.75">
      <c r="A403" s="166"/>
      <c r="B403" s="243"/>
      <c r="C403" s="166">
        <v>4110</v>
      </c>
      <c r="D403" s="163" t="s">
        <v>142</v>
      </c>
      <c r="E403" s="193">
        <v>1167</v>
      </c>
      <c r="F403" s="193">
        <v>1335</v>
      </c>
      <c r="G403" s="159">
        <v>0</v>
      </c>
      <c r="H403" s="193">
        <v>1335</v>
      </c>
      <c r="I403" s="159"/>
      <c r="J403" s="194">
        <f>H403+I403</f>
        <v>1335</v>
      </c>
      <c r="K403" s="16"/>
      <c r="L403" s="330">
        <f>J403+K403</f>
        <v>1335</v>
      </c>
      <c r="M403" s="330">
        <v>1080</v>
      </c>
      <c r="N403" s="330">
        <f>L403+M403</f>
        <v>2415</v>
      </c>
    </row>
    <row r="404" spans="1:14" ht="12.75">
      <c r="A404" s="166"/>
      <c r="B404" s="243"/>
      <c r="C404" s="166" t="s">
        <v>173</v>
      </c>
      <c r="D404" s="163" t="s">
        <v>174</v>
      </c>
      <c r="E404" s="193">
        <v>7968</v>
      </c>
      <c r="F404" s="193">
        <v>8207</v>
      </c>
      <c r="G404" s="159">
        <v>0</v>
      </c>
      <c r="H404" s="193">
        <v>8207</v>
      </c>
      <c r="I404" s="159"/>
      <c r="J404" s="194">
        <f>H404+I404</f>
        <v>8207</v>
      </c>
      <c r="K404" s="16"/>
      <c r="L404" s="330">
        <f>J404+K404</f>
        <v>8207</v>
      </c>
      <c r="M404" s="330">
        <v>6640</v>
      </c>
      <c r="N404" s="330">
        <f>L404+M404</f>
        <v>14847</v>
      </c>
    </row>
    <row r="405" spans="1:14" ht="12.75">
      <c r="A405" s="166"/>
      <c r="B405" s="243" t="s">
        <v>218</v>
      </c>
      <c r="C405" s="166"/>
      <c r="D405" s="163" t="s">
        <v>16</v>
      </c>
      <c r="E405" s="193">
        <f>SUM(E406:E406)</f>
        <v>24273</v>
      </c>
      <c r="F405" s="193">
        <f aca="true" t="shared" si="109" ref="F405:N405">SUM(F406:F407)</f>
        <v>19168</v>
      </c>
      <c r="G405" s="159">
        <f t="shared" si="109"/>
        <v>1400</v>
      </c>
      <c r="H405" s="193">
        <f t="shared" si="109"/>
        <v>20568</v>
      </c>
      <c r="I405" s="193">
        <f t="shared" si="109"/>
        <v>8364</v>
      </c>
      <c r="J405" s="193">
        <f t="shared" si="109"/>
        <v>28932</v>
      </c>
      <c r="K405" s="269">
        <f t="shared" si="109"/>
        <v>0</v>
      </c>
      <c r="L405" s="181">
        <f t="shared" si="109"/>
        <v>28932</v>
      </c>
      <c r="M405" s="181">
        <f t="shared" si="109"/>
        <v>5000</v>
      </c>
      <c r="N405" s="181">
        <f t="shared" si="109"/>
        <v>33932</v>
      </c>
    </row>
    <row r="406" spans="1:14" ht="12.75">
      <c r="A406" s="166"/>
      <c r="B406" s="243"/>
      <c r="C406" s="166">
        <v>3110</v>
      </c>
      <c r="D406" s="163" t="s">
        <v>217</v>
      </c>
      <c r="E406" s="193">
        <v>24273</v>
      </c>
      <c r="F406" s="193">
        <v>19168</v>
      </c>
      <c r="G406" s="159">
        <v>0</v>
      </c>
      <c r="H406" s="193">
        <v>19168</v>
      </c>
      <c r="I406" s="159">
        <v>8364</v>
      </c>
      <c r="J406" s="194">
        <f>H406+I406</f>
        <v>27532</v>
      </c>
      <c r="K406" s="16"/>
      <c r="L406" s="330">
        <f>J406+K406</f>
        <v>27532</v>
      </c>
      <c r="M406" s="330">
        <v>5000</v>
      </c>
      <c r="N406" s="330">
        <f>L406+M406</f>
        <v>32532</v>
      </c>
    </row>
    <row r="407" spans="1:14" ht="12.75" hidden="1">
      <c r="A407" s="166"/>
      <c r="B407" s="243"/>
      <c r="C407" s="166">
        <v>4300</v>
      </c>
      <c r="D407" s="163" t="s">
        <v>127</v>
      </c>
      <c r="E407" s="193"/>
      <c r="F407" s="193"/>
      <c r="G407" s="159">
        <v>1400</v>
      </c>
      <c r="H407" s="193">
        <v>1400</v>
      </c>
      <c r="I407" s="159"/>
      <c r="J407" s="194">
        <f>H407+I407</f>
        <v>1400</v>
      </c>
      <c r="K407" s="16"/>
      <c r="L407" s="330">
        <f>J407+K407</f>
        <v>1400</v>
      </c>
      <c r="M407" s="330"/>
      <c r="N407" s="330">
        <f>L407+M407</f>
        <v>1400</v>
      </c>
    </row>
    <row r="408" spans="1:14" ht="12.75">
      <c r="A408" s="172">
        <v>854</v>
      </c>
      <c r="B408" s="242"/>
      <c r="C408" s="172"/>
      <c r="D408" s="157" t="s">
        <v>110</v>
      </c>
      <c r="E408" s="192">
        <f>SUM(E409+E424)</f>
        <v>198874</v>
      </c>
      <c r="F408" s="192">
        <f>SUM(F409+F424)</f>
        <v>206595</v>
      </c>
      <c r="G408" s="174">
        <f>SUM(G409+G424+G426)</f>
        <v>154439</v>
      </c>
      <c r="H408" s="192">
        <f>SUM(H409+H424+H426)</f>
        <v>361034</v>
      </c>
      <c r="I408" s="192">
        <f>SUM(I409+I424+I426)</f>
        <v>0</v>
      </c>
      <c r="J408" s="192">
        <f>SUM(J409+J424+J426)</f>
        <v>361034</v>
      </c>
      <c r="K408" s="264">
        <f>SUM(K409++K422+K424+K426)</f>
        <v>23658</v>
      </c>
      <c r="L408" s="184">
        <f>SUM(L409+L422+L424+L426)</f>
        <v>384692</v>
      </c>
      <c r="M408" s="184">
        <f>SUM(M409+M422+M424+M426)</f>
        <v>0</v>
      </c>
      <c r="N408" s="184">
        <f>SUM(N409+N422+N424+N426)</f>
        <v>384692</v>
      </c>
    </row>
    <row r="409" spans="1:14" ht="12.75" hidden="1">
      <c r="A409" s="166"/>
      <c r="B409" s="243">
        <v>85401</v>
      </c>
      <c r="C409" s="166"/>
      <c r="D409" s="163" t="s">
        <v>219</v>
      </c>
      <c r="E409" s="193">
        <f>SUM(E410:E421)</f>
        <v>198151</v>
      </c>
      <c r="F409" s="193">
        <f>SUM(F410:F421)</f>
        <v>206062</v>
      </c>
      <c r="G409" s="159">
        <v>0</v>
      </c>
      <c r="H409" s="193">
        <f aca="true" t="shared" si="110" ref="H409:N409">SUM(H410:H421)</f>
        <v>206062</v>
      </c>
      <c r="I409" s="193">
        <f t="shared" si="110"/>
        <v>0</v>
      </c>
      <c r="J409" s="193">
        <f t="shared" si="110"/>
        <v>206062</v>
      </c>
      <c r="K409" s="269">
        <f t="shared" si="110"/>
        <v>0</v>
      </c>
      <c r="L409" s="181">
        <f t="shared" si="110"/>
        <v>206062</v>
      </c>
      <c r="M409" s="181">
        <f t="shared" si="110"/>
        <v>0</v>
      </c>
      <c r="N409" s="181">
        <f t="shared" si="110"/>
        <v>206062</v>
      </c>
    </row>
    <row r="410" spans="1:14" ht="24" hidden="1">
      <c r="A410" s="166"/>
      <c r="B410" s="243"/>
      <c r="C410" s="166">
        <v>3020</v>
      </c>
      <c r="D410" s="163" t="s">
        <v>153</v>
      </c>
      <c r="E410" s="193">
        <v>4888</v>
      </c>
      <c r="F410" s="193">
        <v>5788</v>
      </c>
      <c r="G410" s="159">
        <v>0</v>
      </c>
      <c r="H410" s="193">
        <v>5788</v>
      </c>
      <c r="I410" s="159"/>
      <c r="J410" s="194">
        <f>H410+I410</f>
        <v>5788</v>
      </c>
      <c r="K410" s="16"/>
      <c r="L410" s="330">
        <f>J410+K410</f>
        <v>5788</v>
      </c>
      <c r="M410" s="330"/>
      <c r="N410" s="330">
        <f>L410+M410</f>
        <v>5788</v>
      </c>
    </row>
    <row r="411" spans="1:14" ht="12.75" hidden="1">
      <c r="A411" s="166"/>
      <c r="B411" s="243"/>
      <c r="C411" s="166">
        <v>4010</v>
      </c>
      <c r="D411" s="163" t="s">
        <v>147</v>
      </c>
      <c r="E411" s="193">
        <v>121295</v>
      </c>
      <c r="F411" s="193">
        <v>140705</v>
      </c>
      <c r="G411" s="159">
        <v>0</v>
      </c>
      <c r="H411" s="193">
        <v>140705</v>
      </c>
      <c r="I411" s="159"/>
      <c r="J411" s="194">
        <f aca="true" t="shared" si="111" ref="J411:J431">H411+I411</f>
        <v>140705</v>
      </c>
      <c r="K411" s="16"/>
      <c r="L411" s="330">
        <f aca="true" t="shared" si="112" ref="L411:L421">J411+K411</f>
        <v>140705</v>
      </c>
      <c r="M411" s="330"/>
      <c r="N411" s="330">
        <f aca="true" t="shared" si="113" ref="N411:N421">L411+M411</f>
        <v>140705</v>
      </c>
    </row>
    <row r="412" spans="1:14" ht="12.75" hidden="1">
      <c r="A412" s="166"/>
      <c r="B412" s="243"/>
      <c r="C412" s="166">
        <v>4040</v>
      </c>
      <c r="D412" s="163" t="s">
        <v>148</v>
      </c>
      <c r="E412" s="193">
        <v>9429</v>
      </c>
      <c r="F412" s="193">
        <v>10310</v>
      </c>
      <c r="G412" s="159">
        <v>0</v>
      </c>
      <c r="H412" s="193">
        <v>10310</v>
      </c>
      <c r="I412" s="159"/>
      <c r="J412" s="194">
        <f t="shared" si="111"/>
        <v>10310</v>
      </c>
      <c r="K412" s="16"/>
      <c r="L412" s="330">
        <f t="shared" si="112"/>
        <v>10310</v>
      </c>
      <c r="M412" s="330"/>
      <c r="N412" s="330">
        <f t="shared" si="113"/>
        <v>10310</v>
      </c>
    </row>
    <row r="413" spans="1:14" ht="12.75" hidden="1">
      <c r="A413" s="166"/>
      <c r="B413" s="243"/>
      <c r="C413" s="166">
        <v>4110</v>
      </c>
      <c r="D413" s="163" t="s">
        <v>142</v>
      </c>
      <c r="E413" s="193">
        <v>24330</v>
      </c>
      <c r="F413" s="193">
        <v>28074</v>
      </c>
      <c r="G413" s="159">
        <v>0</v>
      </c>
      <c r="H413" s="193">
        <v>28074</v>
      </c>
      <c r="I413" s="159"/>
      <c r="J413" s="194">
        <f t="shared" si="111"/>
        <v>28074</v>
      </c>
      <c r="K413" s="16"/>
      <c r="L413" s="330">
        <f t="shared" si="112"/>
        <v>28074</v>
      </c>
      <c r="M413" s="330"/>
      <c r="N413" s="330">
        <f t="shared" si="113"/>
        <v>28074</v>
      </c>
    </row>
    <row r="414" spans="1:14" ht="12.75" hidden="1">
      <c r="A414" s="166"/>
      <c r="B414" s="243"/>
      <c r="C414" s="166">
        <v>4120</v>
      </c>
      <c r="D414" s="163" t="s">
        <v>143</v>
      </c>
      <c r="E414" s="193">
        <v>3300</v>
      </c>
      <c r="F414" s="193">
        <v>3823</v>
      </c>
      <c r="G414" s="159">
        <v>0</v>
      </c>
      <c r="H414" s="193">
        <v>3823</v>
      </c>
      <c r="I414" s="159"/>
      <c r="J414" s="194">
        <f t="shared" si="111"/>
        <v>3823</v>
      </c>
      <c r="K414" s="16"/>
      <c r="L414" s="330">
        <f t="shared" si="112"/>
        <v>3823</v>
      </c>
      <c r="M414" s="330"/>
      <c r="N414" s="330">
        <f t="shared" si="113"/>
        <v>3823</v>
      </c>
    </row>
    <row r="415" spans="1:14" ht="24" hidden="1">
      <c r="A415" s="166"/>
      <c r="B415" s="243"/>
      <c r="C415" s="166">
        <v>4140</v>
      </c>
      <c r="D415" s="163" t="s">
        <v>175</v>
      </c>
      <c r="E415" s="193">
        <v>638</v>
      </c>
      <c r="F415" s="193">
        <v>780</v>
      </c>
      <c r="G415" s="159">
        <v>0</v>
      </c>
      <c r="H415" s="193">
        <v>780</v>
      </c>
      <c r="I415" s="159"/>
      <c r="J415" s="194">
        <f t="shared" si="111"/>
        <v>780</v>
      </c>
      <c r="K415" s="16"/>
      <c r="L415" s="330">
        <f t="shared" si="112"/>
        <v>780</v>
      </c>
      <c r="M415" s="330"/>
      <c r="N415" s="330">
        <f t="shared" si="113"/>
        <v>780</v>
      </c>
    </row>
    <row r="416" spans="1:14" ht="12.75" hidden="1">
      <c r="A416" s="166"/>
      <c r="B416" s="243"/>
      <c r="C416" s="166">
        <v>4210</v>
      </c>
      <c r="D416" s="163" t="s">
        <v>132</v>
      </c>
      <c r="E416" s="193">
        <v>4227</v>
      </c>
      <c r="F416" s="193">
        <v>4354</v>
      </c>
      <c r="G416" s="159">
        <v>0</v>
      </c>
      <c r="H416" s="193">
        <v>4354</v>
      </c>
      <c r="I416" s="159"/>
      <c r="J416" s="194">
        <f t="shared" si="111"/>
        <v>4354</v>
      </c>
      <c r="K416" s="16"/>
      <c r="L416" s="330">
        <f t="shared" si="112"/>
        <v>4354</v>
      </c>
      <c r="M416" s="330"/>
      <c r="N416" s="330">
        <f t="shared" si="113"/>
        <v>4354</v>
      </c>
    </row>
    <row r="417" spans="1:14" ht="12.75" hidden="1">
      <c r="A417" s="166"/>
      <c r="B417" s="243"/>
      <c r="C417" s="166">
        <v>4260</v>
      </c>
      <c r="D417" s="163" t="s">
        <v>154</v>
      </c>
      <c r="E417" s="193">
        <v>1519</v>
      </c>
      <c r="F417" s="193">
        <v>1565</v>
      </c>
      <c r="G417" s="159">
        <v>0</v>
      </c>
      <c r="H417" s="193">
        <v>1565</v>
      </c>
      <c r="I417" s="159"/>
      <c r="J417" s="194">
        <f t="shared" si="111"/>
        <v>1565</v>
      </c>
      <c r="K417" s="16"/>
      <c r="L417" s="330">
        <f t="shared" si="112"/>
        <v>1565</v>
      </c>
      <c r="M417" s="330"/>
      <c r="N417" s="330">
        <f t="shared" si="113"/>
        <v>1565</v>
      </c>
    </row>
    <row r="418" spans="1:14" ht="12.75" hidden="1">
      <c r="A418" s="166"/>
      <c r="B418" s="243"/>
      <c r="C418" s="166">
        <v>4270</v>
      </c>
      <c r="D418" s="163" t="s">
        <v>133</v>
      </c>
      <c r="E418" s="193">
        <v>20000</v>
      </c>
      <c r="F418" s="193">
        <v>0</v>
      </c>
      <c r="G418" s="159">
        <v>0</v>
      </c>
      <c r="H418" s="193">
        <v>0</v>
      </c>
      <c r="I418" s="159"/>
      <c r="J418" s="194">
        <f t="shared" si="111"/>
        <v>0</v>
      </c>
      <c r="K418" s="16"/>
      <c r="L418" s="330">
        <f t="shared" si="112"/>
        <v>0</v>
      </c>
      <c r="M418" s="330"/>
      <c r="N418" s="330">
        <f t="shared" si="113"/>
        <v>0</v>
      </c>
    </row>
    <row r="419" spans="1:14" ht="12.75" hidden="1">
      <c r="A419" s="166"/>
      <c r="B419" s="243"/>
      <c r="C419" s="166">
        <v>4300</v>
      </c>
      <c r="D419" s="163" t="s">
        <v>127</v>
      </c>
      <c r="E419" s="193">
        <v>740</v>
      </c>
      <c r="F419" s="193">
        <v>1262</v>
      </c>
      <c r="G419" s="159">
        <v>0</v>
      </c>
      <c r="H419" s="193">
        <v>1262</v>
      </c>
      <c r="I419" s="159"/>
      <c r="J419" s="194">
        <f t="shared" si="111"/>
        <v>1262</v>
      </c>
      <c r="K419" s="16"/>
      <c r="L419" s="330">
        <f t="shared" si="112"/>
        <v>1262</v>
      </c>
      <c r="M419" s="330"/>
      <c r="N419" s="330">
        <f t="shared" si="113"/>
        <v>1262</v>
      </c>
    </row>
    <row r="420" spans="1:14" ht="12.75" hidden="1">
      <c r="A420" s="166"/>
      <c r="B420" s="243"/>
      <c r="C420" s="166">
        <v>4410</v>
      </c>
      <c r="D420" s="163" t="s">
        <v>149</v>
      </c>
      <c r="E420" s="193">
        <v>1080</v>
      </c>
      <c r="F420" s="193">
        <v>1612</v>
      </c>
      <c r="G420" s="159">
        <v>0</v>
      </c>
      <c r="H420" s="193">
        <v>1612</v>
      </c>
      <c r="I420" s="159"/>
      <c r="J420" s="194">
        <f t="shared" si="111"/>
        <v>1612</v>
      </c>
      <c r="K420" s="16"/>
      <c r="L420" s="330">
        <f t="shared" si="112"/>
        <v>1612</v>
      </c>
      <c r="M420" s="330"/>
      <c r="N420" s="330">
        <f t="shared" si="113"/>
        <v>1612</v>
      </c>
    </row>
    <row r="421" spans="1:14" ht="24" hidden="1">
      <c r="A421" s="166"/>
      <c r="B421" s="243"/>
      <c r="C421" s="166">
        <v>4440</v>
      </c>
      <c r="D421" s="163" t="s">
        <v>150</v>
      </c>
      <c r="E421" s="193">
        <v>6705</v>
      </c>
      <c r="F421" s="193">
        <v>7789</v>
      </c>
      <c r="G421" s="159">
        <v>0</v>
      </c>
      <c r="H421" s="193">
        <v>7789</v>
      </c>
      <c r="I421" s="159"/>
      <c r="J421" s="194">
        <f t="shared" si="111"/>
        <v>7789</v>
      </c>
      <c r="K421" s="16"/>
      <c r="L421" s="330">
        <f t="shared" si="112"/>
        <v>7789</v>
      </c>
      <c r="M421" s="330"/>
      <c r="N421" s="330">
        <f t="shared" si="113"/>
        <v>7789</v>
      </c>
    </row>
    <row r="422" spans="1:14" ht="12.75" hidden="1">
      <c r="A422" s="166"/>
      <c r="B422" s="243" t="s">
        <v>332</v>
      </c>
      <c r="C422" s="166"/>
      <c r="D422" s="163" t="s">
        <v>334</v>
      </c>
      <c r="E422" s="193"/>
      <c r="F422" s="193"/>
      <c r="G422" s="159"/>
      <c r="H422" s="193"/>
      <c r="I422" s="159"/>
      <c r="J422" s="194">
        <v>0</v>
      </c>
      <c r="K422" s="259">
        <v>20658</v>
      </c>
      <c r="L422" s="330">
        <f>L423</f>
        <v>20658</v>
      </c>
      <c r="M422" s="330">
        <f>M423</f>
        <v>0</v>
      </c>
      <c r="N422" s="330">
        <f>N423</f>
        <v>20658</v>
      </c>
    </row>
    <row r="423" spans="1:14" ht="12.75" hidden="1">
      <c r="A423" s="166"/>
      <c r="B423" s="243"/>
      <c r="C423" s="166" t="s">
        <v>333</v>
      </c>
      <c r="D423" s="163" t="s">
        <v>335</v>
      </c>
      <c r="E423" s="193"/>
      <c r="F423" s="193"/>
      <c r="G423" s="159"/>
      <c r="H423" s="193"/>
      <c r="I423" s="159"/>
      <c r="J423" s="194">
        <v>0</v>
      </c>
      <c r="K423" s="259">
        <v>20658</v>
      </c>
      <c r="L423" s="330">
        <v>20658</v>
      </c>
      <c r="M423" s="330"/>
      <c r="N423" s="330">
        <f>L423+M423</f>
        <v>20658</v>
      </c>
    </row>
    <row r="424" spans="1:14" ht="12.75" hidden="1">
      <c r="A424" s="166"/>
      <c r="B424" s="243">
        <v>85446</v>
      </c>
      <c r="C424" s="166"/>
      <c r="D424" s="163" t="s">
        <v>186</v>
      </c>
      <c r="E424" s="193">
        <v>723</v>
      </c>
      <c r="F424" s="193">
        <f>SUM(F425)</f>
        <v>533</v>
      </c>
      <c r="G424" s="159">
        <v>0</v>
      </c>
      <c r="H424" s="193">
        <f>SUM(H425)</f>
        <v>533</v>
      </c>
      <c r="I424" s="159"/>
      <c r="J424" s="194">
        <f t="shared" si="111"/>
        <v>533</v>
      </c>
      <c r="K424" s="265">
        <f>K425</f>
        <v>0</v>
      </c>
      <c r="L424" s="330">
        <f>L425</f>
        <v>533</v>
      </c>
      <c r="M424" s="330">
        <f>M425</f>
        <v>0</v>
      </c>
      <c r="N424" s="330">
        <f>N425</f>
        <v>533</v>
      </c>
    </row>
    <row r="425" spans="1:14" ht="12.75" hidden="1">
      <c r="A425" s="166"/>
      <c r="B425" s="243"/>
      <c r="C425" s="166">
        <v>3250</v>
      </c>
      <c r="D425" s="163" t="s">
        <v>188</v>
      </c>
      <c r="E425" s="193">
        <v>723</v>
      </c>
      <c r="F425" s="193">
        <v>533</v>
      </c>
      <c r="G425" s="159">
        <v>0</v>
      </c>
      <c r="H425" s="193">
        <v>533</v>
      </c>
      <c r="I425" s="159"/>
      <c r="J425" s="194">
        <f t="shared" si="111"/>
        <v>533</v>
      </c>
      <c r="K425" s="16"/>
      <c r="L425" s="330">
        <f>J425+K425</f>
        <v>533</v>
      </c>
      <c r="M425" s="330"/>
      <c r="N425" s="330">
        <f>L425+M425</f>
        <v>533</v>
      </c>
    </row>
    <row r="426" spans="1:14" ht="12.75">
      <c r="A426" s="166"/>
      <c r="B426" s="243" t="s">
        <v>270</v>
      </c>
      <c r="C426" s="166"/>
      <c r="D426" s="163" t="s">
        <v>16</v>
      </c>
      <c r="E426" s="193"/>
      <c r="F426" s="193">
        <v>0</v>
      </c>
      <c r="G426" s="177">
        <v>154439</v>
      </c>
      <c r="H426" s="193">
        <f>SUM(H431)</f>
        <v>154439</v>
      </c>
      <c r="I426" s="159"/>
      <c r="J426" s="194">
        <f t="shared" si="111"/>
        <v>154439</v>
      </c>
      <c r="K426" s="265">
        <f>K427+K431</f>
        <v>3000</v>
      </c>
      <c r="L426" s="330">
        <f>SUM(L427:L431)</f>
        <v>157439</v>
      </c>
      <c r="M426" s="330">
        <f>SUM(M427:M431)</f>
        <v>0</v>
      </c>
      <c r="N426" s="330">
        <f>SUM(N427:N431)</f>
        <v>157439</v>
      </c>
    </row>
    <row r="427" spans="1:14" ht="48">
      <c r="A427" s="166"/>
      <c r="B427" s="243"/>
      <c r="C427" s="166" t="s">
        <v>138</v>
      </c>
      <c r="D427" s="163" t="s">
        <v>139</v>
      </c>
      <c r="E427" s="193"/>
      <c r="F427" s="193"/>
      <c r="G427" s="177"/>
      <c r="H427" s="193"/>
      <c r="I427" s="159"/>
      <c r="J427" s="194">
        <v>0</v>
      </c>
      <c r="K427" s="227">
        <v>3000</v>
      </c>
      <c r="L427" s="330">
        <v>3000</v>
      </c>
      <c r="M427" s="330">
        <v>-3000</v>
      </c>
      <c r="N427" s="330">
        <f>L427+M427</f>
        <v>0</v>
      </c>
    </row>
    <row r="428" spans="1:14" ht="12.75">
      <c r="A428" s="166"/>
      <c r="B428" s="243"/>
      <c r="C428" s="334" t="s">
        <v>173</v>
      </c>
      <c r="D428" s="163" t="s">
        <v>174</v>
      </c>
      <c r="E428" s="195"/>
      <c r="F428" s="195"/>
      <c r="G428" s="159"/>
      <c r="H428" s="195"/>
      <c r="I428" s="159"/>
      <c r="J428" s="194"/>
      <c r="K428" s="259"/>
      <c r="L428" s="330"/>
      <c r="M428" s="330">
        <v>1500</v>
      </c>
      <c r="N428" s="330">
        <f>L428+M428</f>
        <v>1500</v>
      </c>
    </row>
    <row r="429" spans="1:14" ht="12.75">
      <c r="A429" s="166"/>
      <c r="B429" s="243"/>
      <c r="C429" s="335" t="s">
        <v>191</v>
      </c>
      <c r="D429" s="163" t="s">
        <v>132</v>
      </c>
      <c r="E429" s="285"/>
      <c r="F429" s="285"/>
      <c r="G429" s="83"/>
      <c r="H429" s="285"/>
      <c r="I429" s="83"/>
      <c r="J429" s="227"/>
      <c r="K429" s="259"/>
      <c r="L429" s="330"/>
      <c r="M429" s="330">
        <v>750</v>
      </c>
      <c r="N429" s="330">
        <f>L429+M429</f>
        <v>750</v>
      </c>
    </row>
    <row r="430" spans="1:14" ht="12.75">
      <c r="A430" s="166"/>
      <c r="B430" s="243"/>
      <c r="C430" s="336">
        <v>4300</v>
      </c>
      <c r="D430" s="163" t="s">
        <v>127</v>
      </c>
      <c r="L430" s="178"/>
      <c r="M430" s="330">
        <v>750</v>
      </c>
      <c r="N430" s="330">
        <f>L430+M430</f>
        <v>750</v>
      </c>
    </row>
    <row r="431" spans="1:14" ht="12.75" hidden="1">
      <c r="A431" s="166"/>
      <c r="B431" s="243"/>
      <c r="C431" s="166" t="s">
        <v>180</v>
      </c>
      <c r="D431" s="163" t="s">
        <v>181</v>
      </c>
      <c r="E431" s="193"/>
      <c r="F431" s="193">
        <v>0</v>
      </c>
      <c r="G431" s="177">
        <v>154439</v>
      </c>
      <c r="H431" s="193">
        <f>SUM(F431:G431)</f>
        <v>154439</v>
      </c>
      <c r="I431" s="159"/>
      <c r="J431" s="194">
        <f t="shared" si="111"/>
        <v>154439</v>
      </c>
      <c r="K431" s="16"/>
      <c r="L431" s="330">
        <f>J431+K431</f>
        <v>154439</v>
      </c>
      <c r="M431" s="330"/>
      <c r="N431" s="330">
        <f>L431+M431</f>
        <v>154439</v>
      </c>
    </row>
    <row r="432" spans="1:14" ht="12.75" customHeight="1">
      <c r="A432" s="172">
        <v>900</v>
      </c>
      <c r="B432" s="242"/>
      <c r="C432" s="172"/>
      <c r="D432" s="157" t="s">
        <v>111</v>
      </c>
      <c r="E432" s="192">
        <f>SUM(E433+E436+E439+E442+E444+E448+E451)</f>
        <v>983818</v>
      </c>
      <c r="F432" s="192">
        <f>SUM(F433+F436+F439+F442+F444+F448+F451)</f>
        <v>1191021</v>
      </c>
      <c r="G432" s="159">
        <v>0</v>
      </c>
      <c r="H432" s="192">
        <f aca="true" t="shared" si="114" ref="H432:N432">SUM(H433+H436+H439+H442+H444+H448+H451)</f>
        <v>1191021</v>
      </c>
      <c r="I432" s="192">
        <f t="shared" si="114"/>
        <v>53650</v>
      </c>
      <c r="J432" s="192">
        <f t="shared" si="114"/>
        <v>1244671</v>
      </c>
      <c r="K432" s="264">
        <f t="shared" si="114"/>
        <v>18016</v>
      </c>
      <c r="L432" s="184">
        <f t="shared" si="114"/>
        <v>1262687</v>
      </c>
      <c r="M432" s="184">
        <f t="shared" si="114"/>
        <v>21500</v>
      </c>
      <c r="N432" s="184">
        <f t="shared" si="114"/>
        <v>1284187</v>
      </c>
    </row>
    <row r="433" spans="1:14" ht="12.75" hidden="1">
      <c r="A433" s="166"/>
      <c r="B433" s="243">
        <v>90001</v>
      </c>
      <c r="C433" s="166"/>
      <c r="D433" s="163" t="s">
        <v>220</v>
      </c>
      <c r="E433" s="193">
        <f>SUM(E434:E435)</f>
        <v>10000</v>
      </c>
      <c r="F433" s="193">
        <f>SUM(F434:F435)</f>
        <v>10000</v>
      </c>
      <c r="G433" s="159">
        <v>0</v>
      </c>
      <c r="H433" s="193">
        <f aca="true" t="shared" si="115" ref="H433:N433">SUM(H434:H435)</f>
        <v>10000</v>
      </c>
      <c r="I433" s="193">
        <f t="shared" si="115"/>
        <v>0</v>
      </c>
      <c r="J433" s="193">
        <f t="shared" si="115"/>
        <v>10000</v>
      </c>
      <c r="K433" s="269">
        <f t="shared" si="115"/>
        <v>0</v>
      </c>
      <c r="L433" s="181">
        <f t="shared" si="115"/>
        <v>10000</v>
      </c>
      <c r="M433" s="181">
        <f t="shared" si="115"/>
        <v>0</v>
      </c>
      <c r="N433" s="181">
        <f t="shared" si="115"/>
        <v>10000</v>
      </c>
    </row>
    <row r="434" spans="1:14" ht="12.75" hidden="1">
      <c r="A434" s="166"/>
      <c r="B434" s="243"/>
      <c r="C434" s="166" t="s">
        <v>140</v>
      </c>
      <c r="D434" s="163" t="s">
        <v>127</v>
      </c>
      <c r="E434" s="193">
        <v>5000</v>
      </c>
      <c r="F434" s="193">
        <v>5000</v>
      </c>
      <c r="G434" s="159">
        <v>0</v>
      </c>
      <c r="H434" s="193">
        <v>5000</v>
      </c>
      <c r="I434" s="159"/>
      <c r="J434" s="194">
        <f>H434+I434</f>
        <v>5000</v>
      </c>
      <c r="K434" s="16"/>
      <c r="L434" s="330">
        <f>J434+K434</f>
        <v>5000</v>
      </c>
      <c r="M434" s="330"/>
      <c r="N434" s="330">
        <f>L434+M434</f>
        <v>5000</v>
      </c>
    </row>
    <row r="435" spans="1:14" ht="12.75" hidden="1">
      <c r="A435" s="166"/>
      <c r="B435" s="243"/>
      <c r="C435" s="166">
        <v>4430</v>
      </c>
      <c r="D435" s="163" t="s">
        <v>144</v>
      </c>
      <c r="E435" s="193">
        <v>5000</v>
      </c>
      <c r="F435" s="193">
        <v>5000</v>
      </c>
      <c r="G435" s="159">
        <v>0</v>
      </c>
      <c r="H435" s="193">
        <v>5000</v>
      </c>
      <c r="I435" s="159"/>
      <c r="J435" s="194">
        <f>H435+I435</f>
        <v>5000</v>
      </c>
      <c r="K435" s="16"/>
      <c r="L435" s="330">
        <f>J435+K435</f>
        <v>5000</v>
      </c>
      <c r="M435" s="330"/>
      <c r="N435" s="330">
        <f>L435+M435</f>
        <v>5000</v>
      </c>
    </row>
    <row r="436" spans="1:14" ht="12.75">
      <c r="A436" s="166"/>
      <c r="B436" s="243">
        <v>90003</v>
      </c>
      <c r="C436" s="166"/>
      <c r="D436" s="163" t="s">
        <v>221</v>
      </c>
      <c r="E436" s="193">
        <f>SUM(E437:E438)</f>
        <v>12000</v>
      </c>
      <c r="F436" s="193">
        <f>SUM(F437:F438)</f>
        <v>12390</v>
      </c>
      <c r="G436" s="159">
        <v>0</v>
      </c>
      <c r="H436" s="193">
        <f aca="true" t="shared" si="116" ref="H436:N436">SUM(H437:H438)</f>
        <v>12390</v>
      </c>
      <c r="I436" s="193">
        <f t="shared" si="116"/>
        <v>0</v>
      </c>
      <c r="J436" s="193">
        <f t="shared" si="116"/>
        <v>12390</v>
      </c>
      <c r="K436" s="269">
        <f t="shared" si="116"/>
        <v>0</v>
      </c>
      <c r="L436" s="181">
        <f t="shared" si="116"/>
        <v>12390</v>
      </c>
      <c r="M436" s="181">
        <f t="shared" si="116"/>
        <v>4500</v>
      </c>
      <c r="N436" s="181">
        <f t="shared" si="116"/>
        <v>16890</v>
      </c>
    </row>
    <row r="437" spans="1:14" ht="12.75" hidden="1">
      <c r="A437" s="166"/>
      <c r="B437" s="243"/>
      <c r="C437" s="166">
        <v>4210</v>
      </c>
      <c r="D437" s="163" t="s">
        <v>132</v>
      </c>
      <c r="E437" s="193">
        <v>3000</v>
      </c>
      <c r="F437" s="193">
        <v>3090</v>
      </c>
      <c r="G437" s="159">
        <v>0</v>
      </c>
      <c r="H437" s="193">
        <v>3090</v>
      </c>
      <c r="I437" s="159"/>
      <c r="J437" s="217">
        <f>H437+I437</f>
        <v>3090</v>
      </c>
      <c r="K437" s="16"/>
      <c r="L437" s="330">
        <f>J437+K437</f>
        <v>3090</v>
      </c>
      <c r="M437" s="330"/>
      <c r="N437" s="330">
        <f>L437+M437</f>
        <v>3090</v>
      </c>
    </row>
    <row r="438" spans="1:14" ht="12.75">
      <c r="A438" s="166"/>
      <c r="B438" s="243"/>
      <c r="C438" s="166">
        <v>4300</v>
      </c>
      <c r="D438" s="163" t="s">
        <v>127</v>
      </c>
      <c r="E438" s="193">
        <v>9000</v>
      </c>
      <c r="F438" s="193">
        <v>9300</v>
      </c>
      <c r="G438" s="159">
        <v>0</v>
      </c>
      <c r="H438" s="193">
        <v>9300</v>
      </c>
      <c r="I438" s="159"/>
      <c r="J438" s="217">
        <f>H438+I438</f>
        <v>9300</v>
      </c>
      <c r="K438" s="16"/>
      <c r="L438" s="330">
        <f>J438+K438</f>
        <v>9300</v>
      </c>
      <c r="M438" s="330">
        <v>4500</v>
      </c>
      <c r="N438" s="330">
        <f>L438+M438</f>
        <v>13800</v>
      </c>
    </row>
    <row r="439" spans="1:14" ht="12.75" hidden="1">
      <c r="A439" s="166"/>
      <c r="B439" s="243">
        <v>90004</v>
      </c>
      <c r="C439" s="166"/>
      <c r="D439" s="163" t="s">
        <v>223</v>
      </c>
      <c r="E439" s="193">
        <f>SUM(E440:E441)</f>
        <v>3570</v>
      </c>
      <c r="F439" s="193">
        <f>SUM(F440:F441)</f>
        <v>3680</v>
      </c>
      <c r="G439" s="159">
        <v>0</v>
      </c>
      <c r="H439" s="193">
        <f aca="true" t="shared" si="117" ref="H439:N439">SUM(H440:H441)</f>
        <v>3680</v>
      </c>
      <c r="I439" s="193">
        <f t="shared" si="117"/>
        <v>0</v>
      </c>
      <c r="J439" s="193">
        <f t="shared" si="117"/>
        <v>3680</v>
      </c>
      <c r="K439" s="269">
        <f t="shared" si="117"/>
        <v>0</v>
      </c>
      <c r="L439" s="181">
        <f t="shared" si="117"/>
        <v>3680</v>
      </c>
      <c r="M439" s="181">
        <f t="shared" si="117"/>
        <v>0</v>
      </c>
      <c r="N439" s="181">
        <f t="shared" si="117"/>
        <v>3680</v>
      </c>
    </row>
    <row r="440" spans="1:14" ht="12.75" hidden="1">
      <c r="A440" s="166"/>
      <c r="B440" s="243"/>
      <c r="C440" s="166">
        <v>4210</v>
      </c>
      <c r="D440" s="163" t="s">
        <v>132</v>
      </c>
      <c r="E440" s="193">
        <v>2000</v>
      </c>
      <c r="F440" s="193">
        <v>2100</v>
      </c>
      <c r="G440" s="159">
        <v>0</v>
      </c>
      <c r="H440" s="193">
        <v>2100</v>
      </c>
      <c r="I440" s="159"/>
      <c r="J440" s="194">
        <f>H440+I440</f>
        <v>2100</v>
      </c>
      <c r="K440" s="16"/>
      <c r="L440" s="330">
        <f>J440+K440</f>
        <v>2100</v>
      </c>
      <c r="M440" s="330"/>
      <c r="N440" s="330">
        <f>L440+M440</f>
        <v>2100</v>
      </c>
    </row>
    <row r="441" spans="1:14" ht="12.75" hidden="1">
      <c r="A441" s="166"/>
      <c r="B441" s="243"/>
      <c r="C441" s="166">
        <v>4300</v>
      </c>
      <c r="D441" s="163" t="s">
        <v>127</v>
      </c>
      <c r="E441" s="193">
        <v>1570</v>
      </c>
      <c r="F441" s="193">
        <v>1580</v>
      </c>
      <c r="G441" s="159">
        <v>0</v>
      </c>
      <c r="H441" s="193">
        <v>1580</v>
      </c>
      <c r="I441" s="159"/>
      <c r="J441" s="194">
        <f>H441+I441</f>
        <v>1580</v>
      </c>
      <c r="K441" s="16"/>
      <c r="L441" s="330">
        <f>J441+K441</f>
        <v>1580</v>
      </c>
      <c r="M441" s="330"/>
      <c r="N441" s="330">
        <f>L441+M441</f>
        <v>1580</v>
      </c>
    </row>
    <row r="442" spans="1:14" ht="12.75" hidden="1">
      <c r="A442" s="166"/>
      <c r="B442" s="243">
        <v>90013</v>
      </c>
      <c r="C442" s="166"/>
      <c r="D442" s="163" t="s">
        <v>224</v>
      </c>
      <c r="E442" s="193">
        <v>6750</v>
      </c>
      <c r="F442" s="193">
        <f>SUM(F443)</f>
        <v>6750</v>
      </c>
      <c r="G442" s="159">
        <v>0</v>
      </c>
      <c r="H442" s="193">
        <f aca="true" t="shared" si="118" ref="H442:N442">SUM(H443)</f>
        <v>6750</v>
      </c>
      <c r="I442" s="193">
        <f t="shared" si="118"/>
        <v>0</v>
      </c>
      <c r="J442" s="193">
        <f t="shared" si="118"/>
        <v>6750</v>
      </c>
      <c r="K442" s="269">
        <f t="shared" si="118"/>
        <v>0</v>
      </c>
      <c r="L442" s="181">
        <f t="shared" si="118"/>
        <v>6750</v>
      </c>
      <c r="M442" s="181">
        <f t="shared" si="118"/>
        <v>0</v>
      </c>
      <c r="N442" s="181">
        <f t="shared" si="118"/>
        <v>6750</v>
      </c>
    </row>
    <row r="443" spans="1:14" ht="48" hidden="1">
      <c r="A443" s="166"/>
      <c r="B443" s="243"/>
      <c r="C443" s="166">
        <v>6300</v>
      </c>
      <c r="D443" s="163" t="s">
        <v>222</v>
      </c>
      <c r="E443" s="195">
        <v>6750</v>
      </c>
      <c r="F443" s="195">
        <v>6750</v>
      </c>
      <c r="G443" s="159">
        <v>0</v>
      </c>
      <c r="H443" s="195">
        <v>6750</v>
      </c>
      <c r="I443" s="159"/>
      <c r="J443" s="194">
        <f>H443+I443</f>
        <v>6750</v>
      </c>
      <c r="K443" s="16"/>
      <c r="L443" s="330">
        <f>K443+J443</f>
        <v>6750</v>
      </c>
      <c r="M443" s="330"/>
      <c r="N443" s="330">
        <f>L443+M443</f>
        <v>6750</v>
      </c>
    </row>
    <row r="444" spans="1:14" ht="12.75" hidden="1">
      <c r="A444" s="166"/>
      <c r="B444" s="243">
        <v>90015</v>
      </c>
      <c r="C444" s="166"/>
      <c r="D444" s="163" t="s">
        <v>112</v>
      </c>
      <c r="E444" s="193">
        <f>SUM(E445:E446)</f>
        <v>245378</v>
      </c>
      <c r="F444" s="193">
        <f>SUM(F445:F447)</f>
        <v>514375</v>
      </c>
      <c r="G444" s="159">
        <v>0</v>
      </c>
      <c r="H444" s="193">
        <f aca="true" t="shared" si="119" ref="H444:N444">SUM(H445:H447)</f>
        <v>514375</v>
      </c>
      <c r="I444" s="193">
        <f t="shared" si="119"/>
        <v>0</v>
      </c>
      <c r="J444" s="193">
        <f t="shared" si="119"/>
        <v>514375</v>
      </c>
      <c r="K444" s="269">
        <f t="shared" si="119"/>
        <v>0</v>
      </c>
      <c r="L444" s="181">
        <f t="shared" si="119"/>
        <v>514375</v>
      </c>
      <c r="M444" s="181">
        <f t="shared" si="119"/>
        <v>0</v>
      </c>
      <c r="N444" s="181">
        <f t="shared" si="119"/>
        <v>514375</v>
      </c>
    </row>
    <row r="445" spans="1:14" ht="12.75" hidden="1">
      <c r="A445" s="166"/>
      <c r="B445" s="243"/>
      <c r="C445" s="166">
        <v>4260</v>
      </c>
      <c r="D445" s="163" t="s">
        <v>154</v>
      </c>
      <c r="E445" s="193">
        <v>147951</v>
      </c>
      <c r="F445" s="193">
        <v>162600</v>
      </c>
      <c r="G445" s="159">
        <v>0</v>
      </c>
      <c r="H445" s="193">
        <v>162600</v>
      </c>
      <c r="I445" s="159"/>
      <c r="J445" s="194">
        <f>H445+I445</f>
        <v>162600</v>
      </c>
      <c r="K445" s="16"/>
      <c r="L445" s="330">
        <f>J445+K445</f>
        <v>162600</v>
      </c>
      <c r="M445" s="330"/>
      <c r="N445" s="330">
        <f>L445+M445</f>
        <v>162600</v>
      </c>
    </row>
    <row r="446" spans="1:14" ht="12.75" hidden="1">
      <c r="A446" s="166"/>
      <c r="B446" s="243"/>
      <c r="C446" s="166">
        <v>4270</v>
      </c>
      <c r="D446" s="163" t="s">
        <v>133</v>
      </c>
      <c r="E446" s="193">
        <v>97427</v>
      </c>
      <c r="F446" s="193">
        <v>107230</v>
      </c>
      <c r="G446" s="159">
        <v>0</v>
      </c>
      <c r="H446" s="193">
        <v>107230</v>
      </c>
      <c r="I446" s="159"/>
      <c r="J446" s="194">
        <f>H446+I446</f>
        <v>107230</v>
      </c>
      <c r="K446" s="16"/>
      <c r="L446" s="330">
        <f>J446+K446</f>
        <v>107230</v>
      </c>
      <c r="M446" s="330"/>
      <c r="N446" s="330">
        <f>L446+M446</f>
        <v>107230</v>
      </c>
    </row>
    <row r="447" spans="1:14" ht="12.75" hidden="1">
      <c r="A447" s="166"/>
      <c r="B447" s="243"/>
      <c r="C447" s="166" t="s">
        <v>178</v>
      </c>
      <c r="D447" s="163" t="s">
        <v>121</v>
      </c>
      <c r="E447" s="193">
        <v>0</v>
      </c>
      <c r="F447" s="193">
        <v>244545</v>
      </c>
      <c r="G447" s="159">
        <v>0</v>
      </c>
      <c r="H447" s="193">
        <v>244545</v>
      </c>
      <c r="I447" s="159"/>
      <c r="J447" s="194">
        <f>H447+I447</f>
        <v>244545</v>
      </c>
      <c r="K447" s="16"/>
      <c r="L447" s="330">
        <f>J447+K447</f>
        <v>244545</v>
      </c>
      <c r="M447" s="330"/>
      <c r="N447" s="330">
        <f>L447+M447</f>
        <v>244545</v>
      </c>
    </row>
    <row r="448" spans="1:14" ht="12.75" hidden="1">
      <c r="A448" s="166"/>
      <c r="B448" s="245">
        <v>90017</v>
      </c>
      <c r="C448" s="166"/>
      <c r="D448" s="167" t="s">
        <v>225</v>
      </c>
      <c r="E448" s="193">
        <f>SUM(E449:E449)</f>
        <v>529220</v>
      </c>
      <c r="F448" s="193">
        <f>SUM(F449:F449)</f>
        <v>571076</v>
      </c>
      <c r="G448" s="159">
        <v>0</v>
      </c>
      <c r="H448" s="193">
        <f aca="true" t="shared" si="120" ref="H448:N448">SUM(H449:H449+H450)</f>
        <v>571076</v>
      </c>
      <c r="I448" s="193">
        <f t="shared" si="120"/>
        <v>53650</v>
      </c>
      <c r="J448" s="193">
        <f t="shared" si="120"/>
        <v>624726</v>
      </c>
      <c r="K448" s="269">
        <f t="shared" si="120"/>
        <v>0</v>
      </c>
      <c r="L448" s="181">
        <f t="shared" si="120"/>
        <v>624726</v>
      </c>
      <c r="M448" s="181">
        <f t="shared" si="120"/>
        <v>0</v>
      </c>
      <c r="N448" s="181">
        <f t="shared" si="120"/>
        <v>624726</v>
      </c>
    </row>
    <row r="449" spans="1:14" ht="24" hidden="1">
      <c r="A449" s="166"/>
      <c r="B449" s="243"/>
      <c r="C449" s="166">
        <v>2650</v>
      </c>
      <c r="D449" s="163" t="s">
        <v>226</v>
      </c>
      <c r="E449" s="195">
        <v>529220</v>
      </c>
      <c r="F449" s="195">
        <v>571076</v>
      </c>
      <c r="G449" s="159">
        <v>0</v>
      </c>
      <c r="H449" s="195">
        <v>571076</v>
      </c>
      <c r="I449" s="159"/>
      <c r="J449" s="194">
        <f>H449+I449</f>
        <v>571076</v>
      </c>
      <c r="K449" s="16"/>
      <c r="L449" s="330">
        <f>J449+K449</f>
        <v>571076</v>
      </c>
      <c r="M449" s="330"/>
      <c r="N449" s="330">
        <f>L449+M449</f>
        <v>571076</v>
      </c>
    </row>
    <row r="450" spans="1:14" ht="48" hidden="1">
      <c r="A450" s="166"/>
      <c r="B450" s="243"/>
      <c r="C450" s="166" t="s">
        <v>313</v>
      </c>
      <c r="D450" s="163" t="s">
        <v>314</v>
      </c>
      <c r="E450" s="195"/>
      <c r="F450" s="195"/>
      <c r="G450" s="159"/>
      <c r="H450" s="195"/>
      <c r="I450" s="177">
        <v>53650</v>
      </c>
      <c r="J450" s="194">
        <f>H450+I450</f>
        <v>53650</v>
      </c>
      <c r="K450" s="16"/>
      <c r="L450" s="330">
        <f>J450+K450</f>
        <v>53650</v>
      </c>
      <c r="M450" s="330"/>
      <c r="N450" s="330">
        <f>L450+M450</f>
        <v>53650</v>
      </c>
    </row>
    <row r="451" spans="1:14" ht="12.75">
      <c r="A451" s="166"/>
      <c r="B451" s="243">
        <v>90095</v>
      </c>
      <c r="C451" s="166"/>
      <c r="D451" s="163" t="s">
        <v>16</v>
      </c>
      <c r="E451" s="193">
        <f>SUM(E452:E455)</f>
        <v>176900</v>
      </c>
      <c r="F451" s="193">
        <f>SUM(F452:F455)</f>
        <v>72750</v>
      </c>
      <c r="G451" s="159">
        <v>0</v>
      </c>
      <c r="H451" s="193">
        <f aca="true" t="shared" si="121" ref="H451:N451">SUM(H452:H455)</f>
        <v>72750</v>
      </c>
      <c r="I451" s="193">
        <f t="shared" si="121"/>
        <v>0</v>
      </c>
      <c r="J451" s="193">
        <f t="shared" si="121"/>
        <v>72750</v>
      </c>
      <c r="K451" s="269">
        <f t="shared" si="121"/>
        <v>18016</v>
      </c>
      <c r="L451" s="181">
        <f t="shared" si="121"/>
        <v>90766</v>
      </c>
      <c r="M451" s="181">
        <f t="shared" si="121"/>
        <v>17000</v>
      </c>
      <c r="N451" s="181">
        <f t="shared" si="121"/>
        <v>107766</v>
      </c>
    </row>
    <row r="452" spans="1:14" ht="12.75">
      <c r="A452" s="166"/>
      <c r="B452" s="243"/>
      <c r="C452" s="166">
        <v>4210</v>
      </c>
      <c r="D452" s="163" t="s">
        <v>132</v>
      </c>
      <c r="E452" s="193">
        <v>42300</v>
      </c>
      <c r="F452" s="193">
        <v>13000</v>
      </c>
      <c r="G452" s="159">
        <v>0</v>
      </c>
      <c r="H452" s="193">
        <v>13000</v>
      </c>
      <c r="I452" s="159"/>
      <c r="J452" s="194">
        <f>H452+I452</f>
        <v>13000</v>
      </c>
      <c r="K452" s="16">
        <v>16216</v>
      </c>
      <c r="L452" s="330">
        <f>J452+K452</f>
        <v>29216</v>
      </c>
      <c r="M452" s="330">
        <v>-5000</v>
      </c>
      <c r="N452" s="330">
        <f>L452+M452</f>
        <v>24216</v>
      </c>
    </row>
    <row r="453" spans="1:14" ht="12.75" hidden="1">
      <c r="A453" s="166"/>
      <c r="B453" s="243"/>
      <c r="C453" s="166">
        <v>4260</v>
      </c>
      <c r="D453" s="163" t="s">
        <v>154</v>
      </c>
      <c r="E453" s="193">
        <v>25000</v>
      </c>
      <c r="F453" s="193">
        <f>SUM(E453*1.03)</f>
        <v>25750</v>
      </c>
      <c r="G453" s="159">
        <v>0</v>
      </c>
      <c r="H453" s="193">
        <v>25750</v>
      </c>
      <c r="I453" s="159"/>
      <c r="J453" s="194">
        <f>H453+I453</f>
        <v>25750</v>
      </c>
      <c r="K453" s="16">
        <v>1800</v>
      </c>
      <c r="L453" s="330">
        <f>J453+K453</f>
        <v>27550</v>
      </c>
      <c r="M453" s="330"/>
      <c r="N453" s="330">
        <f>L453+M453</f>
        <v>27550</v>
      </c>
    </row>
    <row r="454" spans="1:14" ht="12.75">
      <c r="A454" s="166"/>
      <c r="B454" s="243"/>
      <c r="C454" s="166">
        <v>4270</v>
      </c>
      <c r="D454" s="163" t="s">
        <v>133</v>
      </c>
      <c r="E454" s="193">
        <v>24000</v>
      </c>
      <c r="F454" s="193">
        <v>14000</v>
      </c>
      <c r="G454" s="159">
        <v>0</v>
      </c>
      <c r="H454" s="193">
        <v>14000</v>
      </c>
      <c r="I454" s="159"/>
      <c r="J454" s="194">
        <f>H454+I454</f>
        <v>14000</v>
      </c>
      <c r="K454" s="16"/>
      <c r="L454" s="330">
        <f>J454+K454</f>
        <v>14000</v>
      </c>
      <c r="M454" s="330">
        <v>5000</v>
      </c>
      <c r="N454" s="330">
        <f>L454+M454</f>
        <v>19000</v>
      </c>
    </row>
    <row r="455" spans="1:14" ht="12.75">
      <c r="A455" s="166"/>
      <c r="B455" s="243"/>
      <c r="C455" s="166">
        <v>4300</v>
      </c>
      <c r="D455" s="163" t="s">
        <v>127</v>
      </c>
      <c r="E455" s="193">
        <v>85600</v>
      </c>
      <c r="F455" s="193">
        <v>20000</v>
      </c>
      <c r="G455" s="159">
        <v>0</v>
      </c>
      <c r="H455" s="193">
        <v>20000</v>
      </c>
      <c r="I455" s="159"/>
      <c r="J455" s="194">
        <f>H455+I455</f>
        <v>20000</v>
      </c>
      <c r="K455" s="16"/>
      <c r="L455" s="345">
        <f>J455+K455</f>
        <v>20000</v>
      </c>
      <c r="M455" s="345">
        <v>17000</v>
      </c>
      <c r="N455" s="345">
        <f>L455+M455</f>
        <v>37000</v>
      </c>
    </row>
    <row r="456" spans="1:14" ht="12.75">
      <c r="A456" s="172">
        <v>921</v>
      </c>
      <c r="B456" s="242"/>
      <c r="C456" s="172"/>
      <c r="D456" s="157" t="s">
        <v>227</v>
      </c>
      <c r="E456" s="192">
        <f>SUM(E457+E459)</f>
        <v>333280</v>
      </c>
      <c r="F456" s="192">
        <f>SUM(F457+F459)</f>
        <v>376560</v>
      </c>
      <c r="G456" s="159">
        <v>0</v>
      </c>
      <c r="H456" s="192">
        <f>SUM(H457+H459)</f>
        <v>376560</v>
      </c>
      <c r="I456" s="192">
        <f>SUM(I457+I459)</f>
        <v>0</v>
      </c>
      <c r="J456" s="192">
        <f>SUM(J457+J459)</f>
        <v>376560</v>
      </c>
      <c r="K456" s="264">
        <f>SUM(K457+K459+K461+K464)</f>
        <v>51500</v>
      </c>
      <c r="L456" s="184">
        <f>SUM(L457+L459+L461+L464)</f>
        <v>428060</v>
      </c>
      <c r="M456" s="184">
        <f>SUM(M457+M459+M461+M464)</f>
        <v>800</v>
      </c>
      <c r="N456" s="184">
        <f>SUM(N457+N459+N461+N464)</f>
        <v>428860</v>
      </c>
    </row>
    <row r="457" spans="1:14" ht="12.75">
      <c r="A457" s="166"/>
      <c r="B457" s="243">
        <v>92114</v>
      </c>
      <c r="C457" s="166"/>
      <c r="D457" s="163" t="s">
        <v>228</v>
      </c>
      <c r="E457" s="193">
        <v>228640</v>
      </c>
      <c r="F457" s="193">
        <f>SUM(F458)</f>
        <v>291110</v>
      </c>
      <c r="G457" s="159">
        <v>0</v>
      </c>
      <c r="H457" s="193">
        <f aca="true" t="shared" si="122" ref="H457:N457">SUM(H458)</f>
        <v>291110</v>
      </c>
      <c r="I457" s="193">
        <f t="shared" si="122"/>
        <v>0</v>
      </c>
      <c r="J457" s="193">
        <f t="shared" si="122"/>
        <v>291110</v>
      </c>
      <c r="K457" s="269">
        <f t="shared" si="122"/>
        <v>4100</v>
      </c>
      <c r="L457" s="181">
        <f t="shared" si="122"/>
        <v>295210</v>
      </c>
      <c r="M457" s="181">
        <f t="shared" si="122"/>
        <v>300</v>
      </c>
      <c r="N457" s="181">
        <f t="shared" si="122"/>
        <v>295510</v>
      </c>
    </row>
    <row r="458" spans="1:14" ht="24">
      <c r="A458" s="166"/>
      <c r="B458" s="243"/>
      <c r="C458" s="166" t="s">
        <v>229</v>
      </c>
      <c r="D458" s="167" t="s">
        <v>230</v>
      </c>
      <c r="E458" s="198">
        <v>228640</v>
      </c>
      <c r="F458" s="207">
        <v>291110</v>
      </c>
      <c r="G458" s="159">
        <v>0</v>
      </c>
      <c r="H458" s="207">
        <v>291110</v>
      </c>
      <c r="I458" s="159"/>
      <c r="J458" s="194">
        <f>H458+I458</f>
        <v>291110</v>
      </c>
      <c r="K458" s="16">
        <v>4100</v>
      </c>
      <c r="L458" s="345">
        <f>J458+K458</f>
        <v>295210</v>
      </c>
      <c r="M458" s="345">
        <v>300</v>
      </c>
      <c r="N458" s="345">
        <f>L458+M458</f>
        <v>295510</v>
      </c>
    </row>
    <row r="459" spans="1:14" ht="12.75">
      <c r="A459" s="166"/>
      <c r="B459" s="243">
        <v>92116</v>
      </c>
      <c r="C459" s="166"/>
      <c r="D459" s="163" t="s">
        <v>231</v>
      </c>
      <c r="E459" s="193">
        <v>104640</v>
      </c>
      <c r="F459" s="193">
        <f>SUM(F460)</f>
        <v>85450</v>
      </c>
      <c r="G459" s="159">
        <v>0</v>
      </c>
      <c r="H459" s="193">
        <f aca="true" t="shared" si="123" ref="H459:N459">SUM(H460)</f>
        <v>85450</v>
      </c>
      <c r="I459" s="193">
        <f t="shared" si="123"/>
        <v>0</v>
      </c>
      <c r="J459" s="193">
        <f t="shared" si="123"/>
        <v>85450</v>
      </c>
      <c r="K459" s="269">
        <f t="shared" si="123"/>
        <v>500</v>
      </c>
      <c r="L459" s="181">
        <f t="shared" si="123"/>
        <v>85950</v>
      </c>
      <c r="M459" s="181">
        <f t="shared" si="123"/>
        <v>0</v>
      </c>
      <c r="N459" s="181">
        <f t="shared" si="123"/>
        <v>85950</v>
      </c>
    </row>
    <row r="460" spans="1:14" ht="24">
      <c r="A460" s="166"/>
      <c r="B460" s="243"/>
      <c r="C460" s="166" t="s">
        <v>229</v>
      </c>
      <c r="D460" s="167" t="s">
        <v>230</v>
      </c>
      <c r="E460" s="195">
        <v>104640</v>
      </c>
      <c r="F460" s="195">
        <v>85450</v>
      </c>
      <c r="G460" s="159">
        <v>0</v>
      </c>
      <c r="H460" s="195">
        <v>85450</v>
      </c>
      <c r="I460" s="159"/>
      <c r="J460" s="194">
        <f>H460+I460</f>
        <v>85450</v>
      </c>
      <c r="K460" s="16">
        <v>500</v>
      </c>
      <c r="L460" s="345">
        <f>J460+K460</f>
        <v>85950</v>
      </c>
      <c r="M460" s="345">
        <v>0</v>
      </c>
      <c r="N460" s="345">
        <f>L460+M460</f>
        <v>85950</v>
      </c>
    </row>
    <row r="461" spans="1:14" ht="12.75">
      <c r="A461" s="166"/>
      <c r="B461" s="243" t="s">
        <v>340</v>
      </c>
      <c r="C461" s="166"/>
      <c r="D461" s="167" t="s">
        <v>341</v>
      </c>
      <c r="E461" s="195"/>
      <c r="F461" s="195"/>
      <c r="G461" s="159"/>
      <c r="H461" s="195"/>
      <c r="I461" s="159"/>
      <c r="J461" s="194">
        <v>0</v>
      </c>
      <c r="K461" s="259">
        <f>K462</f>
        <v>35000</v>
      </c>
      <c r="L461" s="345">
        <f>SUM(L462:L463)</f>
        <v>35000</v>
      </c>
      <c r="M461" s="345">
        <f>SUM(M462:M463)</f>
        <v>200</v>
      </c>
      <c r="N461" s="345">
        <f>SUM(N462:N463)</f>
        <v>35200</v>
      </c>
    </row>
    <row r="462" spans="1:14" ht="36" hidden="1">
      <c r="A462" s="166"/>
      <c r="B462" s="243"/>
      <c r="C462" s="166" t="s">
        <v>342</v>
      </c>
      <c r="D462" s="167" t="s">
        <v>343</v>
      </c>
      <c r="E462" s="195"/>
      <c r="F462" s="195"/>
      <c r="G462" s="159"/>
      <c r="H462" s="195"/>
      <c r="I462" s="159"/>
      <c r="J462" s="194">
        <v>0</v>
      </c>
      <c r="K462" s="259">
        <v>35000</v>
      </c>
      <c r="L462" s="330">
        <v>35000</v>
      </c>
      <c r="M462" s="330"/>
      <c r="N462" s="330">
        <f>L462+M462</f>
        <v>35000</v>
      </c>
    </row>
    <row r="463" spans="1:14" ht="12.75">
      <c r="A463" s="166"/>
      <c r="B463" s="243"/>
      <c r="C463" s="166" t="s">
        <v>140</v>
      </c>
      <c r="D463" s="163" t="s">
        <v>127</v>
      </c>
      <c r="E463" s="195"/>
      <c r="F463" s="195"/>
      <c r="G463" s="159"/>
      <c r="H463" s="195"/>
      <c r="I463" s="159"/>
      <c r="J463" s="194"/>
      <c r="K463" s="259"/>
      <c r="L463" s="330"/>
      <c r="M463" s="330">
        <v>200</v>
      </c>
      <c r="N463" s="330">
        <v>200</v>
      </c>
    </row>
    <row r="464" spans="1:14" ht="12.75">
      <c r="A464" s="166"/>
      <c r="B464" s="243" t="s">
        <v>344</v>
      </c>
      <c r="C464" s="166"/>
      <c r="D464" s="167" t="s">
        <v>16</v>
      </c>
      <c r="E464" s="195"/>
      <c r="F464" s="195"/>
      <c r="G464" s="159"/>
      <c r="H464" s="195"/>
      <c r="I464" s="159"/>
      <c r="J464" s="194"/>
      <c r="K464" s="259">
        <f>K465+K466</f>
        <v>11900</v>
      </c>
      <c r="L464" s="330">
        <f>SUM(L465:L466)</f>
        <v>11900</v>
      </c>
      <c r="M464" s="330">
        <f>SUM(M465:M466)</f>
        <v>300</v>
      </c>
      <c r="N464" s="330">
        <f>SUM(N465:N466)</f>
        <v>12200</v>
      </c>
    </row>
    <row r="465" spans="1:14" ht="12.75">
      <c r="A465" s="166"/>
      <c r="B465" s="243"/>
      <c r="C465" s="166" t="s">
        <v>191</v>
      </c>
      <c r="D465" s="163" t="s">
        <v>132</v>
      </c>
      <c r="E465" s="195"/>
      <c r="F465" s="195"/>
      <c r="G465" s="159"/>
      <c r="H465" s="195"/>
      <c r="I465" s="159"/>
      <c r="J465" s="194"/>
      <c r="K465" s="259">
        <v>10000</v>
      </c>
      <c r="L465" s="330">
        <f>K465</f>
        <v>10000</v>
      </c>
      <c r="M465" s="330">
        <v>300</v>
      </c>
      <c r="N465" s="330">
        <f>L465+M465</f>
        <v>10300</v>
      </c>
    </row>
    <row r="466" spans="1:14" ht="12.75" hidden="1">
      <c r="A466" s="166"/>
      <c r="B466" s="243"/>
      <c r="C466" s="166" t="s">
        <v>140</v>
      </c>
      <c r="D466" s="163" t="s">
        <v>127</v>
      </c>
      <c r="E466" s="195"/>
      <c r="F466" s="195"/>
      <c r="G466" s="159"/>
      <c r="H466" s="195"/>
      <c r="I466" s="159"/>
      <c r="J466" s="194"/>
      <c r="K466" s="259">
        <v>1900</v>
      </c>
      <c r="L466" s="330">
        <f>K466</f>
        <v>1900</v>
      </c>
      <c r="M466" s="330"/>
      <c r="N466" s="330">
        <f>L466+M466</f>
        <v>1900</v>
      </c>
    </row>
    <row r="467" spans="1:14" ht="12.75">
      <c r="A467" s="172">
        <v>926</v>
      </c>
      <c r="B467" s="242"/>
      <c r="C467" s="172"/>
      <c r="D467" s="157" t="s">
        <v>116</v>
      </c>
      <c r="E467" s="192">
        <f>SUM(E468+E470)</f>
        <v>471311</v>
      </c>
      <c r="F467" s="192">
        <f>SUM(F468+F470)</f>
        <v>3661909</v>
      </c>
      <c r="G467" s="192">
        <v>30000</v>
      </c>
      <c r="H467" s="192">
        <f>SUM(H468+H470)</f>
        <v>3693842</v>
      </c>
      <c r="I467" s="192">
        <f>SUM(I468+I470)</f>
        <v>4000</v>
      </c>
      <c r="J467" s="192">
        <f>SUM(J468+J470)</f>
        <v>3697842</v>
      </c>
      <c r="K467" s="264">
        <f>SUM(K468+K470)</f>
        <v>15300</v>
      </c>
      <c r="L467" s="184">
        <f>L468+L470</f>
        <v>3713142</v>
      </c>
      <c r="M467" s="184">
        <f>M468+M470</f>
        <v>0</v>
      </c>
      <c r="N467" s="184">
        <f>N468+N470</f>
        <v>3713142</v>
      </c>
    </row>
    <row r="468" spans="1:14" ht="12.75" hidden="1">
      <c r="A468" s="172"/>
      <c r="B468" s="243" t="s">
        <v>232</v>
      </c>
      <c r="C468" s="166"/>
      <c r="D468" s="163" t="s">
        <v>117</v>
      </c>
      <c r="E468" s="193">
        <f>SUM(E469)</f>
        <v>428821</v>
      </c>
      <c r="F468" s="193">
        <f>SUM(F469)</f>
        <v>3618144</v>
      </c>
      <c r="G468" s="159">
        <v>30000</v>
      </c>
      <c r="H468" s="193">
        <f aca="true" t="shared" si="124" ref="H468:N468">SUM(H469)</f>
        <v>3648144</v>
      </c>
      <c r="I468" s="193">
        <f t="shared" si="124"/>
        <v>4000</v>
      </c>
      <c r="J468" s="193">
        <f t="shared" si="124"/>
        <v>3652144</v>
      </c>
      <c r="K468" s="269">
        <f t="shared" si="124"/>
        <v>0</v>
      </c>
      <c r="L468" s="181">
        <f t="shared" si="124"/>
        <v>3652144</v>
      </c>
      <c r="M468" s="181">
        <f t="shared" si="124"/>
        <v>0</v>
      </c>
      <c r="N468" s="181">
        <f t="shared" si="124"/>
        <v>3652144</v>
      </c>
    </row>
    <row r="469" spans="1:14" ht="12.75" hidden="1">
      <c r="A469" s="172"/>
      <c r="B469" s="243"/>
      <c r="C469" s="166" t="s">
        <v>178</v>
      </c>
      <c r="D469" s="163" t="s">
        <v>121</v>
      </c>
      <c r="E469" s="193">
        <v>428821</v>
      </c>
      <c r="F469" s="193">
        <v>3618144</v>
      </c>
      <c r="G469" s="159">
        <v>30000</v>
      </c>
      <c r="H469" s="193">
        <f>SUM(F469+G469)</f>
        <v>3648144</v>
      </c>
      <c r="I469" s="159">
        <v>4000</v>
      </c>
      <c r="J469" s="194">
        <f>H469+I469</f>
        <v>3652144</v>
      </c>
      <c r="K469" s="16"/>
      <c r="L469" s="330">
        <f aca="true" t="shared" si="125" ref="L469:L476">J469+K469</f>
        <v>3652144</v>
      </c>
      <c r="M469" s="330"/>
      <c r="N469" s="330">
        <f>L469+M469</f>
        <v>3652144</v>
      </c>
    </row>
    <row r="470" spans="1:14" ht="12.75">
      <c r="A470" s="166"/>
      <c r="B470" s="243">
        <v>92695</v>
      </c>
      <c r="C470" s="166"/>
      <c r="D470" s="163" t="s">
        <v>16</v>
      </c>
      <c r="E470" s="193">
        <f>SUM(E474:E476)</f>
        <v>42490</v>
      </c>
      <c r="F470" s="193">
        <f>SUM(F472:F476)</f>
        <v>43765</v>
      </c>
      <c r="G470" s="159">
        <v>0</v>
      </c>
      <c r="H470" s="193">
        <f>SUM(H472:H476)</f>
        <v>45698</v>
      </c>
      <c r="I470" s="193"/>
      <c r="J470" s="193">
        <v>45698</v>
      </c>
      <c r="K470" s="269">
        <f>SUM(K472:K476)</f>
        <v>15300</v>
      </c>
      <c r="L470" s="181">
        <f>SUM(L472:L477)</f>
        <v>60998</v>
      </c>
      <c r="M470" s="181">
        <f>SUM(M471:M477)</f>
        <v>0</v>
      </c>
      <c r="N470" s="181">
        <f>SUM(N471:N477)</f>
        <v>60998</v>
      </c>
    </row>
    <row r="471" spans="1:14" ht="36">
      <c r="A471" s="166"/>
      <c r="B471" s="243"/>
      <c r="C471" s="166">
        <v>2820</v>
      </c>
      <c r="D471" s="163" t="s">
        <v>137</v>
      </c>
      <c r="E471" s="193"/>
      <c r="F471" s="193"/>
      <c r="G471" s="159"/>
      <c r="H471" s="193"/>
      <c r="I471" s="193"/>
      <c r="J471" s="193"/>
      <c r="K471" s="226"/>
      <c r="L471" s="181"/>
      <c r="M471" s="181">
        <v>36000</v>
      </c>
      <c r="N471" s="181">
        <v>36000</v>
      </c>
    </row>
    <row r="472" spans="1:14" ht="48">
      <c r="A472" s="166"/>
      <c r="B472" s="243"/>
      <c r="C472" s="166" t="s">
        <v>138</v>
      </c>
      <c r="D472" s="167" t="s">
        <v>233</v>
      </c>
      <c r="E472" s="198">
        <v>0</v>
      </c>
      <c r="F472" s="198">
        <v>10000</v>
      </c>
      <c r="G472" s="182">
        <v>0</v>
      </c>
      <c r="H472" s="198">
        <v>36000</v>
      </c>
      <c r="I472" s="159"/>
      <c r="J472" s="194">
        <f>H472+I472</f>
        <v>36000</v>
      </c>
      <c r="K472" s="16"/>
      <c r="L472" s="330">
        <f t="shared" si="125"/>
        <v>36000</v>
      </c>
      <c r="M472" s="330">
        <v>-36000</v>
      </c>
      <c r="N472" s="330">
        <f aca="true" t="shared" si="126" ref="N472:N477">L472+M472</f>
        <v>0</v>
      </c>
    </row>
    <row r="473" spans="1:14" ht="12.75">
      <c r="A473" s="166"/>
      <c r="B473" s="243"/>
      <c r="C473" s="166" t="s">
        <v>173</v>
      </c>
      <c r="D473" s="163" t="s">
        <v>174</v>
      </c>
      <c r="E473" s="198"/>
      <c r="F473" s="198"/>
      <c r="G473" s="182"/>
      <c r="H473" s="198"/>
      <c r="I473" s="159"/>
      <c r="J473" s="194"/>
      <c r="K473" s="16"/>
      <c r="L473" s="330"/>
      <c r="M473" s="330">
        <v>1884</v>
      </c>
      <c r="N473" s="330">
        <f t="shared" si="126"/>
        <v>1884</v>
      </c>
    </row>
    <row r="474" spans="1:14" ht="12.75" hidden="1">
      <c r="A474" s="166"/>
      <c r="B474" s="243"/>
      <c r="C474" s="166">
        <v>4210</v>
      </c>
      <c r="D474" s="163" t="s">
        <v>132</v>
      </c>
      <c r="E474" s="193">
        <v>20400</v>
      </c>
      <c r="F474" s="193">
        <v>16012</v>
      </c>
      <c r="G474" s="159">
        <v>0</v>
      </c>
      <c r="H474" s="193">
        <v>2531</v>
      </c>
      <c r="I474" s="159"/>
      <c r="J474" s="194">
        <f>H474+I474</f>
        <v>2531</v>
      </c>
      <c r="K474" s="16">
        <v>12300</v>
      </c>
      <c r="L474" s="330">
        <f t="shared" si="125"/>
        <v>14831</v>
      </c>
      <c r="M474" s="330"/>
      <c r="N474" s="330">
        <f t="shared" si="126"/>
        <v>14831</v>
      </c>
    </row>
    <row r="475" spans="1:14" ht="12.75">
      <c r="A475" s="166"/>
      <c r="B475" s="243"/>
      <c r="C475" s="166">
        <v>4260</v>
      </c>
      <c r="D475" s="163" t="s">
        <v>154</v>
      </c>
      <c r="E475" s="193">
        <v>8900</v>
      </c>
      <c r="F475" s="193">
        <f>SUM(E475*1.03)</f>
        <v>9167</v>
      </c>
      <c r="G475" s="159">
        <v>0</v>
      </c>
      <c r="H475" s="193">
        <v>6167</v>
      </c>
      <c r="I475" s="159"/>
      <c r="J475" s="194">
        <f>H475+I475</f>
        <v>6167</v>
      </c>
      <c r="K475" s="16"/>
      <c r="L475" s="330">
        <f t="shared" si="125"/>
        <v>6167</v>
      </c>
      <c r="M475" s="330">
        <v>-2134</v>
      </c>
      <c r="N475" s="330">
        <f t="shared" si="126"/>
        <v>4033</v>
      </c>
    </row>
    <row r="476" spans="1:14" ht="12.75" hidden="1">
      <c r="A476" s="166"/>
      <c r="B476" s="243"/>
      <c r="C476" s="166">
        <v>4300</v>
      </c>
      <c r="D476" s="163" t="s">
        <v>127</v>
      </c>
      <c r="E476" s="193">
        <v>13190</v>
      </c>
      <c r="F476" s="193">
        <v>8586</v>
      </c>
      <c r="G476" s="159">
        <v>0</v>
      </c>
      <c r="H476" s="193">
        <v>1000</v>
      </c>
      <c r="I476" s="159"/>
      <c r="J476" s="194">
        <f>H476+I476</f>
        <v>1000</v>
      </c>
      <c r="K476" s="16">
        <v>3000</v>
      </c>
      <c r="L476" s="330">
        <f t="shared" si="125"/>
        <v>4000</v>
      </c>
      <c r="M476" s="330"/>
      <c r="N476" s="330">
        <f t="shared" si="126"/>
        <v>4000</v>
      </c>
    </row>
    <row r="477" spans="1:14" ht="12.75">
      <c r="A477" s="166"/>
      <c r="B477" s="243"/>
      <c r="C477" s="166">
        <v>4430</v>
      </c>
      <c r="D477" s="163" t="s">
        <v>144</v>
      </c>
      <c r="E477" s="193"/>
      <c r="F477" s="193"/>
      <c r="G477" s="159"/>
      <c r="H477" s="193"/>
      <c r="I477" s="159"/>
      <c r="J477" s="194"/>
      <c r="K477" s="16"/>
      <c r="L477" s="330"/>
      <c r="M477" s="330">
        <v>250</v>
      </c>
      <c r="N477" s="330">
        <f t="shared" si="126"/>
        <v>250</v>
      </c>
    </row>
    <row r="478" spans="1:14" ht="12.75">
      <c r="A478" s="166"/>
      <c r="B478" s="243"/>
      <c r="C478" s="166"/>
      <c r="D478" s="157" t="s">
        <v>234</v>
      </c>
      <c r="E478" s="192" t="e">
        <f aca="true" t="shared" si="127" ref="E478:N478">SUM(E192+E200+E212+E215+E221+E226+E259+E266+E279+E285+E288+E291+E362+E372+E408+E432+E456+E467)</f>
        <v>#REF!</v>
      </c>
      <c r="F478" s="192" t="e">
        <f t="shared" si="127"/>
        <v>#REF!</v>
      </c>
      <c r="G478" s="192">
        <f t="shared" si="127"/>
        <v>853789</v>
      </c>
      <c r="H478" s="192">
        <f t="shared" si="127"/>
        <v>16658450</v>
      </c>
      <c r="I478" s="192">
        <f t="shared" si="127"/>
        <v>67664</v>
      </c>
      <c r="J478" s="192">
        <f t="shared" si="127"/>
        <v>16726114</v>
      </c>
      <c r="K478" s="264">
        <f t="shared" si="127"/>
        <v>125658</v>
      </c>
      <c r="L478" s="184">
        <f t="shared" si="127"/>
        <v>16851772</v>
      </c>
      <c r="M478" s="184">
        <f t="shared" si="127"/>
        <v>54997</v>
      </c>
      <c r="N478" s="184">
        <f t="shared" si="127"/>
        <v>16906769</v>
      </c>
    </row>
    <row r="479" spans="1:14" ht="12.75">
      <c r="A479" s="306"/>
      <c r="B479" s="306"/>
      <c r="C479" s="306"/>
      <c r="D479" s="307"/>
      <c r="E479" s="308"/>
      <c r="F479" s="308"/>
      <c r="G479" s="235"/>
      <c r="H479" s="159"/>
      <c r="I479" s="159"/>
      <c r="J479" s="159"/>
      <c r="K479" s="16"/>
      <c r="L479" s="16"/>
      <c r="M479" s="16"/>
      <c r="N479" s="16"/>
    </row>
    <row r="480" spans="1:14" ht="12.75">
      <c r="A480" s="218"/>
      <c r="B480" s="218"/>
      <c r="C480" s="218"/>
      <c r="D480" s="34"/>
      <c r="E480" s="283"/>
      <c r="F480" s="283"/>
      <c r="G480" s="235"/>
      <c r="H480" s="159"/>
      <c r="I480" s="159"/>
      <c r="J480" s="159"/>
      <c r="K480" s="16"/>
      <c r="L480" s="16"/>
      <c r="M480" s="16"/>
      <c r="N480" s="16"/>
    </row>
    <row r="481" spans="1:14" ht="12.75">
      <c r="A481" s="30"/>
      <c r="B481" s="30"/>
      <c r="C481" s="31"/>
      <c r="D481" s="646" t="s">
        <v>361</v>
      </c>
      <c r="E481" s="644"/>
      <c r="F481" s="644"/>
      <c r="G481" s="645"/>
      <c r="H481" s="645"/>
      <c r="I481" s="645"/>
      <c r="J481" s="645"/>
      <c r="K481" s="645"/>
      <c r="L481" s="645"/>
      <c r="M481" s="645"/>
      <c r="N481" s="16"/>
    </row>
    <row r="482" spans="1:14" ht="12.75">
      <c r="A482" s="30"/>
      <c r="B482" s="30"/>
      <c r="C482" s="31"/>
      <c r="D482" s="34"/>
      <c r="E482" s="36"/>
      <c r="F482" s="36"/>
      <c r="G482" s="16"/>
      <c r="H482" s="16"/>
      <c r="N482" s="16"/>
    </row>
    <row r="483" spans="1:14" ht="12.75" customHeight="1">
      <c r="A483" s="30"/>
      <c r="B483" s="30"/>
      <c r="C483" s="31"/>
      <c r="D483" s="34"/>
      <c r="E483" s="37" t="s">
        <v>119</v>
      </c>
      <c r="F483" s="36"/>
      <c r="G483" s="16"/>
      <c r="H483" s="16"/>
      <c r="N483" s="16"/>
    </row>
    <row r="484" spans="1:14" ht="12.75">
      <c r="A484" s="30"/>
      <c r="B484" s="30"/>
      <c r="C484" s="31"/>
      <c r="D484" s="646" t="s">
        <v>362</v>
      </c>
      <c r="E484" s="644"/>
      <c r="F484" s="644"/>
      <c r="G484" s="645"/>
      <c r="H484" s="645"/>
      <c r="I484" s="645"/>
      <c r="J484" s="645"/>
      <c r="K484" s="645"/>
      <c r="L484" s="645"/>
      <c r="M484" s="645"/>
      <c r="N484" s="16"/>
    </row>
    <row r="485" spans="1:14" ht="12.75">
      <c r="A485" s="83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83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83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83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83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83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83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83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83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83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83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83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83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83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83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83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83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83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83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83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83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83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83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83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83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83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83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83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83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83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83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83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83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83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83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83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83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83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83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83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83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83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83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83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83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83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83"/>
      <c r="B531" s="83"/>
      <c r="C531" s="83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83"/>
      <c r="B532" s="83"/>
      <c r="C532" s="83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83"/>
      <c r="B533" s="83"/>
      <c r="C533" s="83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83"/>
      <c r="B534" s="83"/>
      <c r="C534" s="83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83"/>
      <c r="B535" s="83"/>
      <c r="C535" s="83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83"/>
      <c r="B536" s="83"/>
      <c r="C536" s="83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83"/>
      <c r="B537" s="83"/>
      <c r="C537" s="83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83"/>
      <c r="B538" s="83"/>
      <c r="C538" s="83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83"/>
      <c r="B539" s="83"/>
      <c r="C539" s="83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83"/>
      <c r="B540" s="83"/>
      <c r="C540" s="83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83"/>
      <c r="B541" s="83"/>
      <c r="C541" s="83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83"/>
      <c r="B542" s="83"/>
      <c r="C542" s="83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83"/>
      <c r="B543" s="83"/>
      <c r="C543" s="83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83"/>
      <c r="B544" s="83"/>
      <c r="C544" s="83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83"/>
      <c r="B545" s="83"/>
      <c r="C545" s="83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83"/>
      <c r="B546" s="83"/>
      <c r="C546" s="83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83"/>
      <c r="B547" s="83"/>
      <c r="C547" s="83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83"/>
      <c r="B548" s="83"/>
      <c r="C548" s="83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83"/>
      <c r="B549" s="83"/>
      <c r="C549" s="83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83"/>
      <c r="B550" s="83"/>
      <c r="C550" s="83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83"/>
      <c r="B551" s="83"/>
      <c r="C551" s="83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83"/>
      <c r="B552" s="83"/>
      <c r="C552" s="83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83"/>
      <c r="B553" s="83"/>
      <c r="C553" s="83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83"/>
      <c r="B554" s="83"/>
      <c r="C554" s="83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83"/>
      <c r="B555" s="83"/>
      <c r="C555" s="83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83"/>
      <c r="B556" s="83"/>
      <c r="C556" s="83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83"/>
      <c r="B557" s="83"/>
      <c r="C557" s="83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83"/>
      <c r="B558" s="83"/>
      <c r="C558" s="83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83"/>
      <c r="B559" s="83"/>
      <c r="C559" s="83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83"/>
      <c r="B560" s="83"/>
      <c r="C560" s="83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3" ht="12.75">
      <c r="A561" s="225"/>
      <c r="B561" s="225"/>
      <c r="C561" s="225"/>
    </row>
    <row r="562" spans="1:3" ht="12.75">
      <c r="A562" s="225"/>
      <c r="B562" s="225"/>
      <c r="C562" s="225"/>
    </row>
    <row r="563" spans="1:3" ht="12.75">
      <c r="A563" s="225"/>
      <c r="B563" s="225"/>
      <c r="C563" s="225"/>
    </row>
    <row r="564" spans="1:3" ht="12.75">
      <c r="A564" s="225"/>
      <c r="B564" s="225"/>
      <c r="C564" s="225"/>
    </row>
    <row r="565" spans="1:3" ht="12.75">
      <c r="A565" s="225"/>
      <c r="B565" s="225"/>
      <c r="C565" s="225"/>
    </row>
  </sheetData>
  <mergeCells count="19">
    <mergeCell ref="D135:M135"/>
    <mergeCell ref="D1:N1"/>
    <mergeCell ref="D2:N2"/>
    <mergeCell ref="D3:N3"/>
    <mergeCell ref="D4:N4"/>
    <mergeCell ref="D138:M138"/>
    <mergeCell ref="D147:N147"/>
    <mergeCell ref="D148:N148"/>
    <mergeCell ref="D481:M481"/>
    <mergeCell ref="D178:M178"/>
    <mergeCell ref="D149:N149"/>
    <mergeCell ref="D150:N150"/>
    <mergeCell ref="A152:N152"/>
    <mergeCell ref="D175:M175"/>
    <mergeCell ref="D484:M484"/>
    <mergeCell ref="D183:N183"/>
    <mergeCell ref="D184:N184"/>
    <mergeCell ref="D185:N185"/>
    <mergeCell ref="D186:N186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69"/>
  <sheetViews>
    <sheetView workbookViewId="0" topLeftCell="A482">
      <selection activeCell="D494" sqref="D494"/>
    </sheetView>
  </sheetViews>
  <sheetFormatPr defaultColWidth="9.00390625" defaultRowHeight="12.75"/>
  <cols>
    <col min="1" max="1" width="5.875" style="0" customWidth="1"/>
    <col min="2" max="2" width="6.75390625" style="0" customWidth="1"/>
    <col min="3" max="3" width="6.625" style="0" customWidth="1"/>
    <col min="4" max="4" width="32.25390625" style="0" customWidth="1"/>
    <col min="5" max="13" width="0" style="0" hidden="1" customWidth="1"/>
    <col min="14" max="14" width="11.75390625" style="0" customWidth="1"/>
    <col min="15" max="15" width="11.375" style="0" customWidth="1"/>
    <col min="16" max="16" width="12.25390625" style="0" customWidth="1"/>
  </cols>
  <sheetData>
    <row r="1" spans="4:16" ht="15.75">
      <c r="D1" s="660" t="s">
        <v>252</v>
      </c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</row>
    <row r="2" spans="4:16" ht="15.75">
      <c r="D2" s="660" t="s">
        <v>381</v>
      </c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661"/>
    </row>
    <row r="3" spans="4:16" ht="15.75">
      <c r="D3" s="660" t="s">
        <v>250</v>
      </c>
      <c r="E3" s="661"/>
      <c r="F3" s="661"/>
      <c r="G3" s="661"/>
      <c r="H3" s="661"/>
      <c r="I3" s="661"/>
      <c r="J3" s="661"/>
      <c r="K3" s="661"/>
      <c r="L3" s="661"/>
      <c r="M3" s="661"/>
      <c r="N3" s="661"/>
      <c r="O3" s="661"/>
      <c r="P3" s="661"/>
    </row>
    <row r="4" spans="4:16" ht="15.75">
      <c r="D4" s="660" t="s">
        <v>382</v>
      </c>
      <c r="E4" s="661"/>
      <c r="F4" s="661"/>
      <c r="G4" s="661"/>
      <c r="H4" s="661"/>
      <c r="I4" s="661"/>
      <c r="J4" s="661"/>
      <c r="K4" s="661"/>
      <c r="L4" s="661"/>
      <c r="M4" s="661"/>
      <c r="N4" s="661"/>
      <c r="O4" s="661"/>
      <c r="P4" s="661"/>
    </row>
    <row r="5" spans="5:6" ht="12.75">
      <c r="E5" s="1"/>
      <c r="F5" s="1"/>
    </row>
    <row r="6" spans="5:6" ht="12.75">
      <c r="E6" s="1"/>
      <c r="F6" s="1"/>
    </row>
    <row r="7" spans="1:6" ht="15.75">
      <c r="A7" s="7"/>
      <c r="B7" s="7"/>
      <c r="C7" s="8"/>
      <c r="D7" s="9" t="s">
        <v>347</v>
      </c>
      <c r="E7" s="7"/>
      <c r="F7" s="7"/>
    </row>
    <row r="8" spans="1:6" ht="24" customHeight="1">
      <c r="A8" s="6"/>
      <c r="B8" s="7"/>
      <c r="C8" s="8"/>
      <c r="D8" s="7"/>
      <c r="E8" s="7"/>
      <c r="F8" s="7"/>
    </row>
    <row r="9" spans="1:16" ht="26.25" customHeight="1">
      <c r="A9" s="350" t="s">
        <v>1</v>
      </c>
      <c r="B9" s="432" t="s">
        <v>2</v>
      </c>
      <c r="C9" s="433" t="s">
        <v>243</v>
      </c>
      <c r="D9" s="350" t="s">
        <v>4</v>
      </c>
      <c r="E9" s="434" t="s">
        <v>5</v>
      </c>
      <c r="F9" s="434" t="s">
        <v>318</v>
      </c>
      <c r="G9" s="435" t="s">
        <v>317</v>
      </c>
      <c r="H9" s="435" t="s">
        <v>269</v>
      </c>
      <c r="I9" s="436" t="s">
        <v>298</v>
      </c>
      <c r="J9" s="436" t="s">
        <v>274</v>
      </c>
      <c r="K9" s="436" t="s">
        <v>328</v>
      </c>
      <c r="L9" s="436" t="s">
        <v>269</v>
      </c>
      <c r="M9" s="437" t="s">
        <v>350</v>
      </c>
      <c r="N9" s="440" t="s">
        <v>379</v>
      </c>
      <c r="O9" s="441" t="s">
        <v>291</v>
      </c>
      <c r="P9" s="441" t="s">
        <v>274</v>
      </c>
    </row>
    <row r="10" spans="1:16" ht="15.75" customHeight="1" hidden="1">
      <c r="A10" s="154" t="s">
        <v>6</v>
      </c>
      <c r="B10" s="155"/>
      <c r="C10" s="156"/>
      <c r="D10" s="157" t="s">
        <v>7</v>
      </c>
      <c r="E10" s="158">
        <f>SUM(E11)</f>
        <v>856000</v>
      </c>
      <c r="F10" s="158">
        <f>SUM(F11)</f>
        <v>506676</v>
      </c>
      <c r="G10" s="159">
        <v>0</v>
      </c>
      <c r="H10" s="158">
        <f aca="true" t="shared" si="0" ref="H10:N10">SUM(H11)</f>
        <v>506676</v>
      </c>
      <c r="I10" s="158">
        <f t="shared" si="0"/>
        <v>0</v>
      </c>
      <c r="J10" s="158">
        <f t="shared" si="0"/>
        <v>506676</v>
      </c>
      <c r="K10" s="158">
        <f t="shared" si="0"/>
        <v>0</v>
      </c>
      <c r="L10" s="158">
        <f t="shared" si="0"/>
        <v>506676</v>
      </c>
      <c r="M10" s="158">
        <f t="shared" si="0"/>
        <v>0</v>
      </c>
      <c r="N10" s="158">
        <f t="shared" si="0"/>
        <v>506676</v>
      </c>
      <c r="O10" s="178"/>
      <c r="P10" s="179">
        <f>N10+O10</f>
        <v>506676</v>
      </c>
    </row>
    <row r="11" spans="1:16" ht="21" customHeight="1" hidden="1">
      <c r="A11" s="160"/>
      <c r="B11" s="161" t="s">
        <v>8</v>
      </c>
      <c r="C11" s="162"/>
      <c r="D11" s="163" t="s">
        <v>9</v>
      </c>
      <c r="E11" s="164">
        <f>SUM(E12:E12)</f>
        <v>856000</v>
      </c>
      <c r="F11" s="164">
        <f>SUM(F12:F12)</f>
        <v>506676</v>
      </c>
      <c r="G11" s="159">
        <v>0</v>
      </c>
      <c r="H11" s="164">
        <f>SUM(H12:H12)</f>
        <v>506676</v>
      </c>
      <c r="I11" s="164">
        <f aca="true" t="shared" si="1" ref="I11:N11">SUM(I12:I13)</f>
        <v>0</v>
      </c>
      <c r="J11" s="164">
        <f t="shared" si="1"/>
        <v>506676</v>
      </c>
      <c r="K11" s="164">
        <f t="shared" si="1"/>
        <v>0</v>
      </c>
      <c r="L11" s="164">
        <f t="shared" si="1"/>
        <v>506676</v>
      </c>
      <c r="M11" s="164">
        <f t="shared" si="1"/>
        <v>0</v>
      </c>
      <c r="N11" s="164">
        <f t="shared" si="1"/>
        <v>506676</v>
      </c>
      <c r="O11" s="178"/>
      <c r="P11" s="179">
        <f aca="true" t="shared" si="2" ref="P11:P75">N11+O11</f>
        <v>506676</v>
      </c>
    </row>
    <row r="12" spans="1:16" ht="35.25" customHeight="1" hidden="1">
      <c r="A12" s="160"/>
      <c r="B12" s="165"/>
      <c r="C12" s="166" t="s">
        <v>11</v>
      </c>
      <c r="D12" s="167" t="s">
        <v>12</v>
      </c>
      <c r="E12" s="164">
        <v>856000</v>
      </c>
      <c r="F12" s="164">
        <v>506676</v>
      </c>
      <c r="G12" s="168">
        <v>0</v>
      </c>
      <c r="H12" s="164">
        <v>506676</v>
      </c>
      <c r="I12" s="169">
        <v>-506676</v>
      </c>
      <c r="J12" s="170">
        <f>SUM(H12+I12)</f>
        <v>0</v>
      </c>
      <c r="K12" s="178"/>
      <c r="L12" s="179">
        <f>J12+K12</f>
        <v>0</v>
      </c>
      <c r="M12" s="178"/>
      <c r="N12" s="178"/>
      <c r="O12" s="178"/>
      <c r="P12" s="179">
        <f t="shared" si="2"/>
        <v>0</v>
      </c>
    </row>
    <row r="13" spans="1:16" ht="48" customHeight="1" hidden="1">
      <c r="A13" s="160"/>
      <c r="B13" s="165"/>
      <c r="C13" s="166" t="s">
        <v>297</v>
      </c>
      <c r="D13" s="167" t="s">
        <v>299</v>
      </c>
      <c r="E13" s="164"/>
      <c r="F13" s="164"/>
      <c r="G13" s="168"/>
      <c r="H13" s="164">
        <v>0</v>
      </c>
      <c r="I13" s="169">
        <v>506676</v>
      </c>
      <c r="J13" s="169">
        <f>SUM(H13+I13)</f>
        <v>506676</v>
      </c>
      <c r="K13" s="178"/>
      <c r="L13" s="179">
        <f>J13+K13</f>
        <v>506676</v>
      </c>
      <c r="M13" s="178"/>
      <c r="N13" s="179">
        <f>L13+M13</f>
        <v>506676</v>
      </c>
      <c r="O13" s="178"/>
      <c r="P13" s="179">
        <f t="shared" si="2"/>
        <v>506676</v>
      </c>
    </row>
    <row r="14" spans="1:16" ht="12.75" hidden="1">
      <c r="A14" s="171" t="s">
        <v>13</v>
      </c>
      <c r="B14" s="171"/>
      <c r="C14" s="172"/>
      <c r="D14" s="173" t="s">
        <v>14</v>
      </c>
      <c r="E14" s="158">
        <v>600</v>
      </c>
      <c r="F14" s="158">
        <f>SUM(F15)</f>
        <v>600</v>
      </c>
      <c r="G14" s="159">
        <v>0</v>
      </c>
      <c r="H14" s="158">
        <f aca="true" t="shared" si="3" ref="H14:N15">SUM(H15)</f>
        <v>600</v>
      </c>
      <c r="I14" s="158">
        <f t="shared" si="3"/>
        <v>0</v>
      </c>
      <c r="J14" s="158">
        <f t="shared" si="3"/>
        <v>600</v>
      </c>
      <c r="K14" s="158">
        <f t="shared" si="3"/>
        <v>0</v>
      </c>
      <c r="L14" s="158">
        <f t="shared" si="3"/>
        <v>600</v>
      </c>
      <c r="M14" s="158">
        <f t="shared" si="3"/>
        <v>0</v>
      </c>
      <c r="N14" s="158">
        <f t="shared" si="3"/>
        <v>600</v>
      </c>
      <c r="O14" s="178"/>
      <c r="P14" s="179">
        <f t="shared" si="2"/>
        <v>600</v>
      </c>
    </row>
    <row r="15" spans="1:16" ht="12.75" hidden="1">
      <c r="A15" s="160"/>
      <c r="B15" s="165" t="s">
        <v>15</v>
      </c>
      <c r="C15" s="166"/>
      <c r="D15" s="167" t="s">
        <v>16</v>
      </c>
      <c r="E15" s="164">
        <v>600</v>
      </c>
      <c r="F15" s="164">
        <f>SUM(F16)</f>
        <v>600</v>
      </c>
      <c r="G15" s="159">
        <v>0</v>
      </c>
      <c r="H15" s="164">
        <f t="shared" si="3"/>
        <v>600</v>
      </c>
      <c r="I15" s="164">
        <f t="shared" si="3"/>
        <v>0</v>
      </c>
      <c r="J15" s="164">
        <f t="shared" si="3"/>
        <v>600</v>
      </c>
      <c r="K15" s="164">
        <f t="shared" si="3"/>
        <v>0</v>
      </c>
      <c r="L15" s="164">
        <f t="shared" si="3"/>
        <v>600</v>
      </c>
      <c r="M15" s="164">
        <f t="shared" si="3"/>
        <v>0</v>
      </c>
      <c r="N15" s="164">
        <f t="shared" si="3"/>
        <v>600</v>
      </c>
      <c r="O15" s="178"/>
      <c r="P15" s="179">
        <f t="shared" si="2"/>
        <v>600</v>
      </c>
    </row>
    <row r="16" spans="1:16" ht="72" hidden="1">
      <c r="A16" s="160"/>
      <c r="B16" s="160"/>
      <c r="C16" s="166" t="s">
        <v>17</v>
      </c>
      <c r="D16" s="167" t="s">
        <v>18</v>
      </c>
      <c r="E16" s="164">
        <v>600</v>
      </c>
      <c r="F16" s="164">
        <v>600</v>
      </c>
      <c r="G16" s="168">
        <v>0</v>
      </c>
      <c r="H16" s="164">
        <v>600</v>
      </c>
      <c r="I16" s="164">
        <v>0</v>
      </c>
      <c r="J16" s="164">
        <f>H16+I16</f>
        <v>600</v>
      </c>
      <c r="K16" s="178"/>
      <c r="L16" s="179">
        <f>J16+K16</f>
        <v>600</v>
      </c>
      <c r="M16" s="178"/>
      <c r="N16" s="179">
        <f>L16+M16</f>
        <v>600</v>
      </c>
      <c r="O16" s="178"/>
      <c r="P16" s="179">
        <f t="shared" si="2"/>
        <v>600</v>
      </c>
    </row>
    <row r="17" spans="1:16" ht="12.75">
      <c r="A17" s="401">
        <v>600</v>
      </c>
      <c r="B17" s="401"/>
      <c r="C17" s="405"/>
      <c r="D17" s="406" t="s">
        <v>19</v>
      </c>
      <c r="E17" s="407" t="e">
        <f aca="true" t="shared" si="4" ref="E17:N17">SUM(E18)</f>
        <v>#REF!</v>
      </c>
      <c r="F17" s="407">
        <f t="shared" si="4"/>
        <v>1113824</v>
      </c>
      <c r="G17" s="408">
        <f t="shared" si="4"/>
        <v>1220</v>
      </c>
      <c r="H17" s="409">
        <f t="shared" si="4"/>
        <v>1115044</v>
      </c>
      <c r="I17" s="409">
        <f t="shared" si="4"/>
        <v>0</v>
      </c>
      <c r="J17" s="409">
        <f t="shared" si="4"/>
        <v>1115044</v>
      </c>
      <c r="K17" s="409">
        <f t="shared" si="4"/>
        <v>42000</v>
      </c>
      <c r="L17" s="409">
        <f t="shared" si="4"/>
        <v>1157044</v>
      </c>
      <c r="M17" s="409">
        <f t="shared" si="4"/>
        <v>-340733</v>
      </c>
      <c r="N17" s="409">
        <f t="shared" si="4"/>
        <v>816311</v>
      </c>
      <c r="O17" s="402">
        <f>O18</f>
        <v>40000</v>
      </c>
      <c r="P17" s="402">
        <f t="shared" si="2"/>
        <v>856311</v>
      </c>
    </row>
    <row r="18" spans="1:16" ht="16.5" customHeight="1">
      <c r="A18" s="410"/>
      <c r="B18" s="410">
        <v>60016</v>
      </c>
      <c r="C18" s="411"/>
      <c r="D18" s="412" t="s">
        <v>20</v>
      </c>
      <c r="E18" s="413" t="e">
        <f>SUM(#REF!)</f>
        <v>#REF!</v>
      </c>
      <c r="F18" s="413">
        <f>SUM(F20:F23)</f>
        <v>1113824</v>
      </c>
      <c r="G18" s="413">
        <f>SUM(G20:G23)</f>
        <v>1220</v>
      </c>
      <c r="H18" s="414">
        <f>SUM(H20:H23)</f>
        <v>1115044</v>
      </c>
      <c r="I18" s="414">
        <f aca="true" t="shared" si="5" ref="I18:N18">SUM(I20:I25)</f>
        <v>0</v>
      </c>
      <c r="J18" s="414">
        <f t="shared" si="5"/>
        <v>1115044</v>
      </c>
      <c r="K18" s="414">
        <f t="shared" si="5"/>
        <v>42000</v>
      </c>
      <c r="L18" s="414">
        <f t="shared" si="5"/>
        <v>1157044</v>
      </c>
      <c r="M18" s="414">
        <f t="shared" si="5"/>
        <v>-340733</v>
      </c>
      <c r="N18" s="414">
        <f t="shared" si="5"/>
        <v>816311</v>
      </c>
      <c r="O18" s="373">
        <v>40000</v>
      </c>
      <c r="P18" s="373">
        <f t="shared" si="2"/>
        <v>856311</v>
      </c>
    </row>
    <row r="19" spans="1:16" ht="54.75" customHeight="1">
      <c r="A19" s="410"/>
      <c r="B19" s="410"/>
      <c r="C19" s="411" t="s">
        <v>130</v>
      </c>
      <c r="D19" s="412" t="s">
        <v>397</v>
      </c>
      <c r="E19" s="413"/>
      <c r="F19" s="413"/>
      <c r="G19" s="413"/>
      <c r="H19" s="414"/>
      <c r="I19" s="414"/>
      <c r="J19" s="414"/>
      <c r="K19" s="414"/>
      <c r="L19" s="414"/>
      <c r="M19" s="414"/>
      <c r="N19" s="414"/>
      <c r="O19" s="373">
        <v>40000</v>
      </c>
      <c r="P19" s="373">
        <v>40000</v>
      </c>
    </row>
    <row r="20" spans="1:16" ht="12.75" hidden="1">
      <c r="A20" s="410"/>
      <c r="B20" s="410"/>
      <c r="C20" s="411" t="s">
        <v>26</v>
      </c>
      <c r="D20" s="412" t="s">
        <v>27</v>
      </c>
      <c r="E20" s="413"/>
      <c r="F20" s="413"/>
      <c r="G20" s="410">
        <v>400</v>
      </c>
      <c r="H20" s="415">
        <f>SUM(F20:G20)</f>
        <v>400</v>
      </c>
      <c r="I20" s="403"/>
      <c r="J20" s="373">
        <f>H20+I20</f>
        <v>400</v>
      </c>
      <c r="K20" s="403"/>
      <c r="L20" s="373">
        <f>J20+K20</f>
        <v>400</v>
      </c>
      <c r="M20" s="403">
        <v>1600</v>
      </c>
      <c r="N20" s="373">
        <f aca="true" t="shared" si="6" ref="N20:N25">L20+M20</f>
        <v>2000</v>
      </c>
      <c r="O20" s="403"/>
      <c r="P20" s="373">
        <f t="shared" si="2"/>
        <v>2000</v>
      </c>
    </row>
    <row r="21" spans="1:16" ht="12.75" hidden="1">
      <c r="A21" s="410"/>
      <c r="B21" s="410"/>
      <c r="C21" s="411" t="s">
        <v>95</v>
      </c>
      <c r="D21" s="412" t="s">
        <v>27</v>
      </c>
      <c r="E21" s="413"/>
      <c r="F21" s="413"/>
      <c r="G21" s="410">
        <v>820</v>
      </c>
      <c r="H21" s="415">
        <f>SUM(F21:G21)</f>
        <v>820</v>
      </c>
      <c r="I21" s="403"/>
      <c r="J21" s="373">
        <f>H21+I21</f>
        <v>820</v>
      </c>
      <c r="K21" s="403"/>
      <c r="L21" s="373">
        <f>J21+K21</f>
        <v>820</v>
      </c>
      <c r="M21" s="403"/>
      <c r="N21" s="373">
        <f t="shared" si="6"/>
        <v>820</v>
      </c>
      <c r="O21" s="403"/>
      <c r="P21" s="373">
        <f t="shared" si="2"/>
        <v>820</v>
      </c>
    </row>
    <row r="22" spans="1:16" ht="60" hidden="1">
      <c r="A22" s="410"/>
      <c r="B22" s="410"/>
      <c r="C22" s="411" t="s">
        <v>336</v>
      </c>
      <c r="D22" s="412" t="s">
        <v>337</v>
      </c>
      <c r="E22" s="413"/>
      <c r="F22" s="413"/>
      <c r="G22" s="410"/>
      <c r="H22" s="415"/>
      <c r="I22" s="403"/>
      <c r="J22" s="373">
        <v>0</v>
      </c>
      <c r="K22" s="373">
        <v>42000</v>
      </c>
      <c r="L22" s="373">
        <v>42000</v>
      </c>
      <c r="M22" s="403"/>
      <c r="N22" s="373">
        <f t="shared" si="6"/>
        <v>42000</v>
      </c>
      <c r="O22" s="403"/>
      <c r="P22" s="373">
        <f t="shared" si="2"/>
        <v>42000</v>
      </c>
    </row>
    <row r="23" spans="1:16" ht="36" hidden="1">
      <c r="A23" s="410"/>
      <c r="B23" s="410"/>
      <c r="C23" s="411" t="s">
        <v>10</v>
      </c>
      <c r="D23" s="412" t="s">
        <v>21</v>
      </c>
      <c r="E23" s="413">
        <v>0</v>
      </c>
      <c r="F23" s="413">
        <v>1113824</v>
      </c>
      <c r="G23" s="410">
        <v>0</v>
      </c>
      <c r="H23" s="415">
        <f>SUM(F23:G23)</f>
        <v>1113824</v>
      </c>
      <c r="I23" s="403">
        <v>-1113824</v>
      </c>
      <c r="J23" s="373">
        <f>H23+I23</f>
        <v>0</v>
      </c>
      <c r="K23" s="403"/>
      <c r="L23" s="373">
        <f>J23+K23</f>
        <v>0</v>
      </c>
      <c r="M23" s="403"/>
      <c r="N23" s="373">
        <f t="shared" si="6"/>
        <v>0</v>
      </c>
      <c r="O23" s="403"/>
      <c r="P23" s="373">
        <f t="shared" si="2"/>
        <v>0</v>
      </c>
    </row>
    <row r="24" spans="1:16" ht="96" hidden="1">
      <c r="A24" s="410"/>
      <c r="B24" s="410"/>
      <c r="C24" s="411" t="s">
        <v>302</v>
      </c>
      <c r="D24" s="412" t="s">
        <v>303</v>
      </c>
      <c r="E24" s="413"/>
      <c r="F24" s="413"/>
      <c r="G24" s="410"/>
      <c r="H24" s="415"/>
      <c r="I24" s="403">
        <v>982786</v>
      </c>
      <c r="J24" s="373">
        <f>H24+I24</f>
        <v>982786</v>
      </c>
      <c r="K24" s="403"/>
      <c r="L24" s="373">
        <f>J24+K24</f>
        <v>982786</v>
      </c>
      <c r="M24" s="403">
        <v>-302059</v>
      </c>
      <c r="N24" s="373">
        <f t="shared" si="6"/>
        <v>680727</v>
      </c>
      <c r="O24" s="403"/>
      <c r="P24" s="373">
        <f t="shared" si="2"/>
        <v>680727</v>
      </c>
    </row>
    <row r="25" spans="1:16" ht="96" hidden="1">
      <c r="A25" s="410"/>
      <c r="B25" s="410"/>
      <c r="C25" s="411" t="s">
        <v>319</v>
      </c>
      <c r="D25" s="412" t="s">
        <v>320</v>
      </c>
      <c r="E25" s="413"/>
      <c r="F25" s="413"/>
      <c r="G25" s="410"/>
      <c r="H25" s="415"/>
      <c r="I25" s="403">
        <v>131038</v>
      </c>
      <c r="J25" s="373">
        <f>H25+I25</f>
        <v>131038</v>
      </c>
      <c r="K25" s="403"/>
      <c r="L25" s="373">
        <f>J25+K25</f>
        <v>131038</v>
      </c>
      <c r="M25" s="403">
        <v>-40274</v>
      </c>
      <c r="N25" s="373">
        <f t="shared" si="6"/>
        <v>90764</v>
      </c>
      <c r="O25" s="403"/>
      <c r="P25" s="373">
        <f t="shared" si="2"/>
        <v>90764</v>
      </c>
    </row>
    <row r="26" spans="1:16" ht="12.75" hidden="1">
      <c r="A26" s="401">
        <v>700</v>
      </c>
      <c r="B26" s="401"/>
      <c r="C26" s="405"/>
      <c r="D26" s="406" t="s">
        <v>22</v>
      </c>
      <c r="E26" s="407">
        <f>SUM(E27)</f>
        <v>1326553</v>
      </c>
      <c r="F26" s="407">
        <f>SUM(F27)</f>
        <v>1800775</v>
      </c>
      <c r="G26" s="410">
        <v>0</v>
      </c>
      <c r="H26" s="407">
        <f aca="true" t="shared" si="7" ref="H26:N26">SUM(H27)</f>
        <v>1800775</v>
      </c>
      <c r="I26" s="407">
        <f t="shared" si="7"/>
        <v>0</v>
      </c>
      <c r="J26" s="407">
        <f t="shared" si="7"/>
        <v>1800775</v>
      </c>
      <c r="K26" s="407">
        <f t="shared" si="7"/>
        <v>0</v>
      </c>
      <c r="L26" s="407">
        <f t="shared" si="7"/>
        <v>1800775</v>
      </c>
      <c r="M26" s="407">
        <f t="shared" si="7"/>
        <v>-42507</v>
      </c>
      <c r="N26" s="407">
        <f t="shared" si="7"/>
        <v>1758268</v>
      </c>
      <c r="O26" s="403"/>
      <c r="P26" s="373">
        <f t="shared" si="2"/>
        <v>1758268</v>
      </c>
    </row>
    <row r="27" spans="1:16" ht="12.75" hidden="1">
      <c r="A27" s="410"/>
      <c r="B27" s="410">
        <v>70005</v>
      </c>
      <c r="C27" s="411"/>
      <c r="D27" s="412" t="s">
        <v>23</v>
      </c>
      <c r="E27" s="413">
        <f>SUM(E28:E33)</f>
        <v>1326553</v>
      </c>
      <c r="F27" s="413">
        <f>SUM(F28:F33)</f>
        <v>1800775</v>
      </c>
      <c r="G27" s="410">
        <v>0</v>
      </c>
      <c r="H27" s="413">
        <f aca="true" t="shared" si="8" ref="H27:N27">SUM(H28:H33)</f>
        <v>1800775</v>
      </c>
      <c r="I27" s="413">
        <f t="shared" si="8"/>
        <v>0</v>
      </c>
      <c r="J27" s="413">
        <f t="shared" si="8"/>
        <v>1800775</v>
      </c>
      <c r="K27" s="413">
        <f t="shared" si="8"/>
        <v>0</v>
      </c>
      <c r="L27" s="413">
        <f t="shared" si="8"/>
        <v>1800775</v>
      </c>
      <c r="M27" s="413">
        <f t="shared" si="8"/>
        <v>-42507</v>
      </c>
      <c r="N27" s="413">
        <f t="shared" si="8"/>
        <v>1758268</v>
      </c>
      <c r="O27" s="403"/>
      <c r="P27" s="373">
        <f t="shared" si="2"/>
        <v>1758268</v>
      </c>
    </row>
    <row r="28" spans="1:16" ht="24" hidden="1">
      <c r="A28" s="410"/>
      <c r="B28" s="410"/>
      <c r="C28" s="411" t="s">
        <v>24</v>
      </c>
      <c r="D28" s="412" t="s">
        <v>25</v>
      </c>
      <c r="E28" s="413">
        <v>7050</v>
      </c>
      <c r="F28" s="413">
        <v>7050</v>
      </c>
      <c r="G28" s="410">
        <v>0</v>
      </c>
      <c r="H28" s="413">
        <v>7050</v>
      </c>
      <c r="I28" s="403"/>
      <c r="J28" s="373">
        <f aca="true" t="shared" si="9" ref="J28:J33">H28+I28</f>
        <v>7050</v>
      </c>
      <c r="K28" s="403"/>
      <c r="L28" s="373">
        <f aca="true" t="shared" si="10" ref="L28:L33">J28+K28</f>
        <v>7050</v>
      </c>
      <c r="M28" s="403"/>
      <c r="N28" s="373">
        <f aca="true" t="shared" si="11" ref="N28:N33">L28+M28</f>
        <v>7050</v>
      </c>
      <c r="O28" s="403"/>
      <c r="P28" s="373">
        <f t="shared" si="2"/>
        <v>7050</v>
      </c>
    </row>
    <row r="29" spans="1:16" ht="12.75" hidden="1">
      <c r="A29" s="410"/>
      <c r="B29" s="410"/>
      <c r="C29" s="411" t="s">
        <v>26</v>
      </c>
      <c r="D29" s="412" t="s">
        <v>27</v>
      </c>
      <c r="E29" s="413">
        <v>100</v>
      </c>
      <c r="F29" s="413">
        <v>100</v>
      </c>
      <c r="G29" s="410">
        <v>0</v>
      </c>
      <c r="H29" s="413">
        <v>100</v>
      </c>
      <c r="I29" s="403"/>
      <c r="J29" s="373">
        <f t="shared" si="9"/>
        <v>100</v>
      </c>
      <c r="K29" s="403"/>
      <c r="L29" s="373">
        <f t="shared" si="10"/>
        <v>100</v>
      </c>
      <c r="M29" s="403"/>
      <c r="N29" s="373">
        <f t="shared" si="11"/>
        <v>100</v>
      </c>
      <c r="O29" s="403"/>
      <c r="P29" s="373">
        <f t="shared" si="2"/>
        <v>100</v>
      </c>
    </row>
    <row r="30" spans="1:16" ht="72" hidden="1">
      <c r="A30" s="410"/>
      <c r="B30" s="410"/>
      <c r="C30" s="411" t="s">
        <v>17</v>
      </c>
      <c r="D30" s="412" t="s">
        <v>18</v>
      </c>
      <c r="E30" s="413">
        <v>105800</v>
      </c>
      <c r="F30" s="413">
        <v>108400</v>
      </c>
      <c r="G30" s="410">
        <v>0</v>
      </c>
      <c r="H30" s="413">
        <v>108400</v>
      </c>
      <c r="I30" s="403"/>
      <c r="J30" s="373">
        <f t="shared" si="9"/>
        <v>108400</v>
      </c>
      <c r="K30" s="403"/>
      <c r="L30" s="373">
        <f t="shared" si="10"/>
        <v>108400</v>
      </c>
      <c r="M30" s="403"/>
      <c r="N30" s="373">
        <f t="shared" si="11"/>
        <v>108400</v>
      </c>
      <c r="O30" s="403"/>
      <c r="P30" s="373">
        <f t="shared" si="2"/>
        <v>108400</v>
      </c>
    </row>
    <row r="31" spans="1:16" ht="36" hidden="1">
      <c r="A31" s="410"/>
      <c r="B31" s="410"/>
      <c r="C31" s="411" t="s">
        <v>28</v>
      </c>
      <c r="D31" s="412" t="s">
        <v>29</v>
      </c>
      <c r="E31" s="413">
        <v>0</v>
      </c>
      <c r="F31" s="413">
        <v>108</v>
      </c>
      <c r="G31" s="410">
        <v>0</v>
      </c>
      <c r="H31" s="413">
        <v>108</v>
      </c>
      <c r="I31" s="403"/>
      <c r="J31" s="373">
        <f t="shared" si="9"/>
        <v>108</v>
      </c>
      <c r="K31" s="403"/>
      <c r="L31" s="373">
        <f t="shared" si="10"/>
        <v>108</v>
      </c>
      <c r="M31" s="403"/>
      <c r="N31" s="373">
        <f t="shared" si="11"/>
        <v>108</v>
      </c>
      <c r="O31" s="403"/>
      <c r="P31" s="373">
        <f t="shared" si="2"/>
        <v>108</v>
      </c>
    </row>
    <row r="32" spans="1:16" ht="36" hidden="1">
      <c r="A32" s="410"/>
      <c r="B32" s="410"/>
      <c r="C32" s="411" t="s">
        <v>30</v>
      </c>
      <c r="D32" s="412" t="s">
        <v>31</v>
      </c>
      <c r="E32" s="413">
        <v>1211103</v>
      </c>
      <c r="F32" s="413">
        <v>1683725</v>
      </c>
      <c r="G32" s="410">
        <v>0</v>
      </c>
      <c r="H32" s="413">
        <v>1683725</v>
      </c>
      <c r="I32" s="403"/>
      <c r="J32" s="373">
        <f t="shared" si="9"/>
        <v>1683725</v>
      </c>
      <c r="K32" s="403"/>
      <c r="L32" s="373">
        <f t="shared" si="10"/>
        <v>1683725</v>
      </c>
      <c r="M32" s="403">
        <v>-42507</v>
      </c>
      <c r="N32" s="373">
        <f t="shared" si="11"/>
        <v>1641218</v>
      </c>
      <c r="O32" s="403"/>
      <c r="P32" s="373">
        <f t="shared" si="2"/>
        <v>1641218</v>
      </c>
    </row>
    <row r="33" spans="1:16" ht="12.75" hidden="1">
      <c r="A33" s="410"/>
      <c r="B33" s="410"/>
      <c r="C33" s="411" t="s">
        <v>32</v>
      </c>
      <c r="D33" s="412" t="s">
        <v>33</v>
      </c>
      <c r="E33" s="413">
        <v>2500</v>
      </c>
      <c r="F33" s="413">
        <v>1392</v>
      </c>
      <c r="G33" s="410">
        <v>0</v>
      </c>
      <c r="H33" s="413">
        <v>1392</v>
      </c>
      <c r="I33" s="403"/>
      <c r="J33" s="373">
        <f t="shared" si="9"/>
        <v>1392</v>
      </c>
      <c r="K33" s="403"/>
      <c r="L33" s="373">
        <f t="shared" si="10"/>
        <v>1392</v>
      </c>
      <c r="M33" s="403"/>
      <c r="N33" s="373">
        <f t="shared" si="11"/>
        <v>1392</v>
      </c>
      <c r="O33" s="403"/>
      <c r="P33" s="373">
        <f t="shared" si="2"/>
        <v>1392</v>
      </c>
    </row>
    <row r="34" spans="1:16" ht="12.75" hidden="1">
      <c r="A34" s="401">
        <v>750</v>
      </c>
      <c r="B34" s="401"/>
      <c r="C34" s="405"/>
      <c r="D34" s="406" t="s">
        <v>34</v>
      </c>
      <c r="E34" s="407">
        <f>SUM(E35+E38)</f>
        <v>29700</v>
      </c>
      <c r="F34" s="407">
        <f>SUM(F35+F38)</f>
        <v>44610</v>
      </c>
      <c r="G34" s="410">
        <v>0</v>
      </c>
      <c r="H34" s="407">
        <f aca="true" t="shared" si="12" ref="H34:N34">SUM(H35+H38)</f>
        <v>44610</v>
      </c>
      <c r="I34" s="407">
        <f t="shared" si="12"/>
        <v>0</v>
      </c>
      <c r="J34" s="407">
        <f t="shared" si="12"/>
        <v>44610</v>
      </c>
      <c r="K34" s="407">
        <f t="shared" si="12"/>
        <v>0</v>
      </c>
      <c r="L34" s="407">
        <f t="shared" si="12"/>
        <v>44610</v>
      </c>
      <c r="M34" s="407">
        <f t="shared" si="12"/>
        <v>0</v>
      </c>
      <c r="N34" s="407">
        <f t="shared" si="12"/>
        <v>44610</v>
      </c>
      <c r="O34" s="403"/>
      <c r="P34" s="373">
        <f t="shared" si="2"/>
        <v>44610</v>
      </c>
    </row>
    <row r="35" spans="1:16" ht="12.75" hidden="1">
      <c r="A35" s="410"/>
      <c r="B35" s="410">
        <v>75011</v>
      </c>
      <c r="C35" s="411"/>
      <c r="D35" s="412" t="s">
        <v>35</v>
      </c>
      <c r="E35" s="413">
        <f>SUM(E36:E37)</f>
        <v>26300</v>
      </c>
      <c r="F35" s="413">
        <f>SUM(F36:F37)</f>
        <v>41150</v>
      </c>
      <c r="G35" s="410">
        <v>0</v>
      </c>
      <c r="H35" s="413">
        <f aca="true" t="shared" si="13" ref="H35:N35">SUM(H36:H37)</f>
        <v>41150</v>
      </c>
      <c r="I35" s="413">
        <f t="shared" si="13"/>
        <v>0</v>
      </c>
      <c r="J35" s="413">
        <f t="shared" si="13"/>
        <v>41150</v>
      </c>
      <c r="K35" s="413">
        <f t="shared" si="13"/>
        <v>0</v>
      </c>
      <c r="L35" s="413">
        <f t="shared" si="13"/>
        <v>41150</v>
      </c>
      <c r="M35" s="413">
        <f t="shared" si="13"/>
        <v>0</v>
      </c>
      <c r="N35" s="413">
        <f t="shared" si="13"/>
        <v>41150</v>
      </c>
      <c r="O35" s="403"/>
      <c r="P35" s="373">
        <f t="shared" si="2"/>
        <v>41150</v>
      </c>
    </row>
    <row r="36" spans="1:16" ht="60" hidden="1">
      <c r="A36" s="410"/>
      <c r="B36" s="410"/>
      <c r="C36" s="411" t="s">
        <v>36</v>
      </c>
      <c r="D36" s="412" t="s">
        <v>37</v>
      </c>
      <c r="E36" s="413">
        <v>25750</v>
      </c>
      <c r="F36" s="413">
        <v>40600</v>
      </c>
      <c r="G36" s="410">
        <v>0</v>
      </c>
      <c r="H36" s="413">
        <v>40600</v>
      </c>
      <c r="I36" s="403"/>
      <c r="J36" s="373">
        <f>H36+I36</f>
        <v>40600</v>
      </c>
      <c r="K36" s="403"/>
      <c r="L36" s="373">
        <f>J36+K36</f>
        <v>40600</v>
      </c>
      <c r="M36" s="403"/>
      <c r="N36" s="373">
        <f>L36+M36</f>
        <v>40600</v>
      </c>
      <c r="O36" s="403"/>
      <c r="P36" s="373">
        <f t="shared" si="2"/>
        <v>40600</v>
      </c>
    </row>
    <row r="37" spans="1:16" ht="48" hidden="1">
      <c r="A37" s="410"/>
      <c r="B37" s="410"/>
      <c r="C37" s="411" t="s">
        <v>38</v>
      </c>
      <c r="D37" s="412" t="s">
        <v>39</v>
      </c>
      <c r="E37" s="413">
        <v>550</v>
      </c>
      <c r="F37" s="413">
        <v>550</v>
      </c>
      <c r="G37" s="410">
        <v>0</v>
      </c>
      <c r="H37" s="413">
        <v>550</v>
      </c>
      <c r="I37" s="403"/>
      <c r="J37" s="373">
        <f>H37+I37</f>
        <v>550</v>
      </c>
      <c r="K37" s="403"/>
      <c r="L37" s="373">
        <f>J37+K37</f>
        <v>550</v>
      </c>
      <c r="M37" s="403"/>
      <c r="N37" s="373">
        <f>L37+M37</f>
        <v>550</v>
      </c>
      <c r="O37" s="403"/>
      <c r="P37" s="373">
        <f t="shared" si="2"/>
        <v>550</v>
      </c>
    </row>
    <row r="38" spans="1:16" ht="12.75" hidden="1">
      <c r="A38" s="410"/>
      <c r="B38" s="410">
        <v>75023</v>
      </c>
      <c r="C38" s="411"/>
      <c r="D38" s="412" t="s">
        <v>40</v>
      </c>
      <c r="E38" s="413">
        <f>SUM(E39:E41)</f>
        <v>3400</v>
      </c>
      <c r="F38" s="413">
        <f>SUM(F39:F41)</f>
        <v>3460</v>
      </c>
      <c r="G38" s="410">
        <v>0</v>
      </c>
      <c r="H38" s="413">
        <f aca="true" t="shared" si="14" ref="H38:N38">SUM(H39:H41)</f>
        <v>3460</v>
      </c>
      <c r="I38" s="413">
        <f t="shared" si="14"/>
        <v>0</v>
      </c>
      <c r="J38" s="413">
        <f t="shared" si="14"/>
        <v>3460</v>
      </c>
      <c r="K38" s="413">
        <f t="shared" si="14"/>
        <v>0</v>
      </c>
      <c r="L38" s="413">
        <f t="shared" si="14"/>
        <v>3460</v>
      </c>
      <c r="M38" s="413">
        <f t="shared" si="14"/>
        <v>0</v>
      </c>
      <c r="N38" s="413">
        <f t="shared" si="14"/>
        <v>3460</v>
      </c>
      <c r="O38" s="403"/>
      <c r="P38" s="373">
        <f t="shared" si="2"/>
        <v>3460</v>
      </c>
    </row>
    <row r="39" spans="1:16" ht="12.75" hidden="1">
      <c r="A39" s="410"/>
      <c r="B39" s="410"/>
      <c r="C39" s="411" t="s">
        <v>26</v>
      </c>
      <c r="D39" s="412" t="s">
        <v>27</v>
      </c>
      <c r="E39" s="413">
        <v>1000</v>
      </c>
      <c r="F39" s="413">
        <v>2200</v>
      </c>
      <c r="G39" s="410">
        <v>0</v>
      </c>
      <c r="H39" s="413">
        <v>2200</v>
      </c>
      <c r="I39" s="403"/>
      <c r="J39" s="373">
        <f>H39+I39</f>
        <v>2200</v>
      </c>
      <c r="K39" s="403"/>
      <c r="L39" s="373">
        <f>J39+K39</f>
        <v>2200</v>
      </c>
      <c r="M39" s="403"/>
      <c r="N39" s="373">
        <f>L39+M39</f>
        <v>2200</v>
      </c>
      <c r="O39" s="403"/>
      <c r="P39" s="373">
        <f t="shared" si="2"/>
        <v>2200</v>
      </c>
    </row>
    <row r="40" spans="1:16" ht="12.75" hidden="1">
      <c r="A40" s="410"/>
      <c r="B40" s="410"/>
      <c r="C40" s="411" t="s">
        <v>41</v>
      </c>
      <c r="D40" s="412" t="s">
        <v>42</v>
      </c>
      <c r="E40" s="413">
        <v>2400</v>
      </c>
      <c r="F40" s="413">
        <v>1250</v>
      </c>
      <c r="G40" s="410">
        <v>0</v>
      </c>
      <c r="H40" s="413">
        <v>1250</v>
      </c>
      <c r="I40" s="403"/>
      <c r="J40" s="373">
        <f>H40+I40</f>
        <v>1250</v>
      </c>
      <c r="K40" s="403"/>
      <c r="L40" s="373">
        <f>J40+K40</f>
        <v>1250</v>
      </c>
      <c r="M40" s="403"/>
      <c r="N40" s="373">
        <f>L40+M40</f>
        <v>1250</v>
      </c>
      <c r="O40" s="403"/>
      <c r="P40" s="373">
        <f t="shared" si="2"/>
        <v>1250</v>
      </c>
    </row>
    <row r="41" spans="1:16" ht="12.75" hidden="1">
      <c r="A41" s="410"/>
      <c r="B41" s="410"/>
      <c r="C41" s="411" t="s">
        <v>32</v>
      </c>
      <c r="D41" s="412" t="s">
        <v>33</v>
      </c>
      <c r="E41" s="413">
        <v>0</v>
      </c>
      <c r="F41" s="413">
        <v>10</v>
      </c>
      <c r="G41" s="410">
        <v>0</v>
      </c>
      <c r="H41" s="413">
        <v>10</v>
      </c>
      <c r="I41" s="403"/>
      <c r="J41" s="373">
        <f>H41+I41</f>
        <v>10</v>
      </c>
      <c r="K41" s="403"/>
      <c r="L41" s="373">
        <f>J41+K41</f>
        <v>10</v>
      </c>
      <c r="M41" s="403"/>
      <c r="N41" s="373">
        <f>L41+M41</f>
        <v>10</v>
      </c>
      <c r="O41" s="403"/>
      <c r="P41" s="373">
        <f t="shared" si="2"/>
        <v>10</v>
      </c>
    </row>
    <row r="42" spans="1:16" ht="36" hidden="1">
      <c r="A42" s="401">
        <v>751</v>
      </c>
      <c r="B42" s="401"/>
      <c r="C42" s="405"/>
      <c r="D42" s="406" t="s">
        <v>43</v>
      </c>
      <c r="E42" s="407" t="e">
        <f>SUM(E43+#REF!)</f>
        <v>#REF!</v>
      </c>
      <c r="F42" s="407">
        <f>SUM(F43)</f>
        <v>744</v>
      </c>
      <c r="G42" s="410">
        <v>0</v>
      </c>
      <c r="H42" s="407">
        <f aca="true" t="shared" si="15" ref="H42:N43">SUM(H43)</f>
        <v>744</v>
      </c>
      <c r="I42" s="407">
        <f t="shared" si="15"/>
        <v>0</v>
      </c>
      <c r="J42" s="407">
        <f t="shared" si="15"/>
        <v>744</v>
      </c>
      <c r="K42" s="407">
        <f t="shared" si="15"/>
        <v>0</v>
      </c>
      <c r="L42" s="407">
        <f t="shared" si="15"/>
        <v>744</v>
      </c>
      <c r="M42" s="407">
        <f t="shared" si="15"/>
        <v>0</v>
      </c>
      <c r="N42" s="407">
        <f t="shared" si="15"/>
        <v>744</v>
      </c>
      <c r="O42" s="403"/>
      <c r="P42" s="373">
        <f t="shared" si="2"/>
        <v>744</v>
      </c>
    </row>
    <row r="43" spans="1:16" ht="24" hidden="1">
      <c r="A43" s="410"/>
      <c r="B43" s="410">
        <v>75101</v>
      </c>
      <c r="C43" s="411"/>
      <c r="D43" s="412" t="s">
        <v>44</v>
      </c>
      <c r="E43" s="413">
        <f>SUM(E44)</f>
        <v>707</v>
      </c>
      <c r="F43" s="413">
        <f>SUM(F44)</f>
        <v>744</v>
      </c>
      <c r="G43" s="410">
        <v>0</v>
      </c>
      <c r="H43" s="413">
        <f t="shared" si="15"/>
        <v>744</v>
      </c>
      <c r="I43" s="413">
        <f t="shared" si="15"/>
        <v>0</v>
      </c>
      <c r="J43" s="413">
        <f t="shared" si="15"/>
        <v>744</v>
      </c>
      <c r="K43" s="413">
        <f t="shared" si="15"/>
        <v>0</v>
      </c>
      <c r="L43" s="413">
        <f t="shared" si="15"/>
        <v>744</v>
      </c>
      <c r="M43" s="413">
        <f t="shared" si="15"/>
        <v>0</v>
      </c>
      <c r="N43" s="413">
        <f t="shared" si="15"/>
        <v>744</v>
      </c>
      <c r="O43" s="403"/>
      <c r="P43" s="373">
        <f t="shared" si="2"/>
        <v>744</v>
      </c>
    </row>
    <row r="44" spans="1:16" ht="60" hidden="1">
      <c r="A44" s="410"/>
      <c r="B44" s="410"/>
      <c r="C44" s="411" t="s">
        <v>36</v>
      </c>
      <c r="D44" s="412" t="s">
        <v>37</v>
      </c>
      <c r="E44" s="413">
        <v>707</v>
      </c>
      <c r="F44" s="413">
        <v>744</v>
      </c>
      <c r="G44" s="410">
        <v>0</v>
      </c>
      <c r="H44" s="413">
        <v>744</v>
      </c>
      <c r="I44" s="403"/>
      <c r="J44" s="373">
        <f>H44+I44</f>
        <v>744</v>
      </c>
      <c r="K44" s="403"/>
      <c r="L44" s="373">
        <f>J44+K44</f>
        <v>744</v>
      </c>
      <c r="M44" s="403"/>
      <c r="N44" s="373">
        <f>L44+M44</f>
        <v>744</v>
      </c>
      <c r="O44" s="403"/>
      <c r="P44" s="373">
        <f t="shared" si="2"/>
        <v>744</v>
      </c>
    </row>
    <row r="45" spans="1:16" ht="24" hidden="1">
      <c r="A45" s="401">
        <v>754</v>
      </c>
      <c r="B45" s="401"/>
      <c r="C45" s="405"/>
      <c r="D45" s="406" t="s">
        <v>46</v>
      </c>
      <c r="E45" s="407">
        <f>SUM(E46)</f>
        <v>2500</v>
      </c>
      <c r="F45" s="407">
        <f>SUM(F46)</f>
        <v>400</v>
      </c>
      <c r="G45" s="410">
        <v>0</v>
      </c>
      <c r="H45" s="407">
        <f aca="true" t="shared" si="16" ref="H45:N46">SUM(H46)</f>
        <v>400</v>
      </c>
      <c r="I45" s="407">
        <f t="shared" si="16"/>
        <v>0</v>
      </c>
      <c r="J45" s="407">
        <f t="shared" si="16"/>
        <v>400</v>
      </c>
      <c r="K45" s="407">
        <f t="shared" si="16"/>
        <v>0</v>
      </c>
      <c r="L45" s="407">
        <f t="shared" si="16"/>
        <v>400</v>
      </c>
      <c r="M45" s="407">
        <f t="shared" si="16"/>
        <v>0</v>
      </c>
      <c r="N45" s="407">
        <f t="shared" si="16"/>
        <v>400</v>
      </c>
      <c r="O45" s="403"/>
      <c r="P45" s="373">
        <f t="shared" si="2"/>
        <v>400</v>
      </c>
    </row>
    <row r="46" spans="1:16" ht="12.75" hidden="1">
      <c r="A46" s="410"/>
      <c r="B46" s="410">
        <v>75414</v>
      </c>
      <c r="C46" s="411"/>
      <c r="D46" s="412" t="s">
        <v>47</v>
      </c>
      <c r="E46" s="413">
        <f>SUM(E47)</f>
        <v>2500</v>
      </c>
      <c r="F46" s="413">
        <f>SUM(F47)</f>
        <v>400</v>
      </c>
      <c r="G46" s="410">
        <v>0</v>
      </c>
      <c r="H46" s="413">
        <f t="shared" si="16"/>
        <v>400</v>
      </c>
      <c r="I46" s="413">
        <f t="shared" si="16"/>
        <v>0</v>
      </c>
      <c r="J46" s="413">
        <f t="shared" si="16"/>
        <v>400</v>
      </c>
      <c r="K46" s="413">
        <f t="shared" si="16"/>
        <v>0</v>
      </c>
      <c r="L46" s="413">
        <f t="shared" si="16"/>
        <v>400</v>
      </c>
      <c r="M46" s="403"/>
      <c r="N46" s="373">
        <f>L46+M46</f>
        <v>400</v>
      </c>
      <c r="O46" s="403"/>
      <c r="P46" s="373">
        <f t="shared" si="2"/>
        <v>400</v>
      </c>
    </row>
    <row r="47" spans="1:16" ht="60" hidden="1">
      <c r="A47" s="410"/>
      <c r="B47" s="410"/>
      <c r="C47" s="411" t="s">
        <v>36</v>
      </c>
      <c r="D47" s="412" t="s">
        <v>48</v>
      </c>
      <c r="E47" s="413">
        <v>2500</v>
      </c>
      <c r="F47" s="413">
        <v>400</v>
      </c>
      <c r="G47" s="410">
        <v>0</v>
      </c>
      <c r="H47" s="413">
        <v>400</v>
      </c>
      <c r="I47" s="403"/>
      <c r="J47" s="373">
        <f>H47+I47</f>
        <v>400</v>
      </c>
      <c r="K47" s="403"/>
      <c r="L47" s="373">
        <f>J47+K47</f>
        <v>400</v>
      </c>
      <c r="M47" s="403"/>
      <c r="N47" s="403"/>
      <c r="O47" s="403"/>
      <c r="P47" s="373">
        <f t="shared" si="2"/>
        <v>0</v>
      </c>
    </row>
    <row r="48" spans="1:16" ht="48" hidden="1">
      <c r="A48" s="401">
        <v>756</v>
      </c>
      <c r="B48" s="401"/>
      <c r="C48" s="405"/>
      <c r="D48" s="406" t="s">
        <v>49</v>
      </c>
      <c r="E48" s="407">
        <f aca="true" t="shared" si="17" ref="E48:N48">SUM(E49+E52+E61+E73+E77)</f>
        <v>2941496</v>
      </c>
      <c r="F48" s="407">
        <f t="shared" si="17"/>
        <v>3340439</v>
      </c>
      <c r="G48" s="407">
        <f t="shared" si="17"/>
        <v>10331</v>
      </c>
      <c r="H48" s="407">
        <f t="shared" si="17"/>
        <v>3350770</v>
      </c>
      <c r="I48" s="407">
        <f t="shared" si="17"/>
        <v>0</v>
      </c>
      <c r="J48" s="407">
        <f t="shared" si="17"/>
        <v>3350770</v>
      </c>
      <c r="K48" s="407">
        <f t="shared" si="17"/>
        <v>0</v>
      </c>
      <c r="L48" s="407">
        <f t="shared" si="17"/>
        <v>3350770</v>
      </c>
      <c r="M48" s="407">
        <f t="shared" si="17"/>
        <v>10790</v>
      </c>
      <c r="N48" s="407">
        <f t="shared" si="17"/>
        <v>3361560</v>
      </c>
      <c r="O48" s="403"/>
      <c r="P48" s="373">
        <f t="shared" si="2"/>
        <v>3361560</v>
      </c>
    </row>
    <row r="49" spans="1:16" ht="12.75" hidden="1">
      <c r="A49" s="410"/>
      <c r="B49" s="410">
        <v>75601</v>
      </c>
      <c r="C49" s="411"/>
      <c r="D49" s="410" t="s">
        <v>50</v>
      </c>
      <c r="E49" s="413">
        <f>SUM(E50:E51)</f>
        <v>5050</v>
      </c>
      <c r="F49" s="413">
        <f>SUM(F50:F51)</f>
        <v>5050</v>
      </c>
      <c r="G49" s="410"/>
      <c r="H49" s="413">
        <f aca="true" t="shared" si="18" ref="H49:N49">SUM(H50:H51)</f>
        <v>5050</v>
      </c>
      <c r="I49" s="413">
        <f t="shared" si="18"/>
        <v>0</v>
      </c>
      <c r="J49" s="413">
        <f t="shared" si="18"/>
        <v>5050</v>
      </c>
      <c r="K49" s="413">
        <f t="shared" si="18"/>
        <v>0</v>
      </c>
      <c r="L49" s="413">
        <f t="shared" si="18"/>
        <v>5050</v>
      </c>
      <c r="M49" s="413">
        <f t="shared" si="18"/>
        <v>0</v>
      </c>
      <c r="N49" s="413">
        <f t="shared" si="18"/>
        <v>5050</v>
      </c>
      <c r="O49" s="403"/>
      <c r="P49" s="373">
        <f t="shared" si="2"/>
        <v>5050</v>
      </c>
    </row>
    <row r="50" spans="1:16" ht="36" hidden="1">
      <c r="A50" s="410"/>
      <c r="B50" s="410"/>
      <c r="C50" s="411" t="s">
        <v>51</v>
      </c>
      <c r="D50" s="412" t="s">
        <v>52</v>
      </c>
      <c r="E50" s="413">
        <v>5000</v>
      </c>
      <c r="F50" s="413">
        <v>5000</v>
      </c>
      <c r="G50" s="410"/>
      <c r="H50" s="413">
        <v>5000</v>
      </c>
      <c r="I50" s="403"/>
      <c r="J50" s="373">
        <f>H50+I50</f>
        <v>5000</v>
      </c>
      <c r="K50" s="403"/>
      <c r="L50" s="373">
        <f>J50+K50</f>
        <v>5000</v>
      </c>
      <c r="M50" s="403"/>
      <c r="N50" s="373">
        <f>L50+M50</f>
        <v>5000</v>
      </c>
      <c r="O50" s="403"/>
      <c r="P50" s="373">
        <f t="shared" si="2"/>
        <v>5000</v>
      </c>
    </row>
    <row r="51" spans="1:16" ht="24" hidden="1">
      <c r="A51" s="410"/>
      <c r="B51" s="410"/>
      <c r="C51" s="411" t="s">
        <v>53</v>
      </c>
      <c r="D51" s="412" t="s">
        <v>54</v>
      </c>
      <c r="E51" s="413">
        <v>50</v>
      </c>
      <c r="F51" s="413">
        <v>50</v>
      </c>
      <c r="G51" s="410"/>
      <c r="H51" s="413">
        <v>50</v>
      </c>
      <c r="I51" s="403"/>
      <c r="J51" s="373">
        <f>H51+I51</f>
        <v>50</v>
      </c>
      <c r="K51" s="403"/>
      <c r="L51" s="373">
        <f>J51+K51</f>
        <v>50</v>
      </c>
      <c r="M51" s="403"/>
      <c r="N51" s="373">
        <f>L51+M51</f>
        <v>50</v>
      </c>
      <c r="O51" s="403"/>
      <c r="P51" s="373">
        <f t="shared" si="2"/>
        <v>50</v>
      </c>
    </row>
    <row r="52" spans="1:16" ht="60" hidden="1">
      <c r="A52" s="410"/>
      <c r="B52" s="410">
        <v>75615</v>
      </c>
      <c r="C52" s="411"/>
      <c r="D52" s="412" t="s">
        <v>55</v>
      </c>
      <c r="E52" s="413">
        <f>SUM(E53:E60)</f>
        <v>737417</v>
      </c>
      <c r="F52" s="413">
        <f>SUM(F53:F60)</f>
        <v>765460</v>
      </c>
      <c r="G52" s="410"/>
      <c r="H52" s="413">
        <f aca="true" t="shared" si="19" ref="H52:N52">SUM(H53:H60)</f>
        <v>765460</v>
      </c>
      <c r="I52" s="413">
        <f t="shared" si="19"/>
        <v>0</v>
      </c>
      <c r="J52" s="413">
        <f t="shared" si="19"/>
        <v>765460</v>
      </c>
      <c r="K52" s="413">
        <f t="shared" si="19"/>
        <v>0</v>
      </c>
      <c r="L52" s="413">
        <f t="shared" si="19"/>
        <v>765460</v>
      </c>
      <c r="M52" s="413">
        <f t="shared" si="19"/>
        <v>680</v>
      </c>
      <c r="N52" s="413">
        <f t="shared" si="19"/>
        <v>766140</v>
      </c>
      <c r="O52" s="403"/>
      <c r="P52" s="373">
        <f t="shared" si="2"/>
        <v>766140</v>
      </c>
    </row>
    <row r="53" spans="1:16" ht="12.75" hidden="1">
      <c r="A53" s="410"/>
      <c r="B53" s="410"/>
      <c r="C53" s="411" t="s">
        <v>56</v>
      </c>
      <c r="D53" s="412" t="s">
        <v>57</v>
      </c>
      <c r="E53" s="413">
        <v>550000</v>
      </c>
      <c r="F53" s="413">
        <v>568000</v>
      </c>
      <c r="G53" s="410"/>
      <c r="H53" s="413">
        <v>568000</v>
      </c>
      <c r="I53" s="403"/>
      <c r="J53" s="373">
        <f>H53+I53</f>
        <v>568000</v>
      </c>
      <c r="K53" s="403"/>
      <c r="L53" s="373">
        <f>J53+K53</f>
        <v>568000</v>
      </c>
      <c r="M53" s="403"/>
      <c r="N53" s="373">
        <f>L53+M53</f>
        <v>568000</v>
      </c>
      <c r="O53" s="403"/>
      <c r="P53" s="373">
        <f t="shared" si="2"/>
        <v>568000</v>
      </c>
    </row>
    <row r="54" spans="1:16" ht="114.75" customHeight="1" hidden="1">
      <c r="A54" s="410"/>
      <c r="B54" s="410"/>
      <c r="C54" s="411" t="s">
        <v>58</v>
      </c>
      <c r="D54" s="412" t="s">
        <v>59</v>
      </c>
      <c r="E54" s="413">
        <v>140000</v>
      </c>
      <c r="F54" s="413">
        <v>150000</v>
      </c>
      <c r="G54" s="410"/>
      <c r="H54" s="413">
        <v>150000</v>
      </c>
      <c r="I54" s="403"/>
      <c r="J54" s="373">
        <f aca="true" t="shared" si="20" ref="J54:J60">H54+I54</f>
        <v>150000</v>
      </c>
      <c r="K54" s="403"/>
      <c r="L54" s="373">
        <f aca="true" t="shared" si="21" ref="L54:L60">J54+K54</f>
        <v>150000</v>
      </c>
      <c r="M54" s="403"/>
      <c r="N54" s="373">
        <f aca="true" t="shared" si="22" ref="N54:N60">L54+M54</f>
        <v>150000</v>
      </c>
      <c r="O54" s="403"/>
      <c r="P54" s="373">
        <f t="shared" si="2"/>
        <v>150000</v>
      </c>
    </row>
    <row r="55" spans="1:16" ht="148.5" customHeight="1" hidden="1">
      <c r="A55" s="410"/>
      <c r="B55" s="410"/>
      <c r="C55" s="411" t="s">
        <v>60</v>
      </c>
      <c r="D55" s="412" t="s">
        <v>61</v>
      </c>
      <c r="E55" s="413">
        <v>1555</v>
      </c>
      <c r="F55" s="413">
        <v>1660</v>
      </c>
      <c r="G55" s="410"/>
      <c r="H55" s="413">
        <v>1660</v>
      </c>
      <c r="I55" s="403"/>
      <c r="J55" s="373">
        <f t="shared" si="20"/>
        <v>1660</v>
      </c>
      <c r="K55" s="403"/>
      <c r="L55" s="373">
        <f t="shared" si="21"/>
        <v>1660</v>
      </c>
      <c r="M55" s="403">
        <v>300</v>
      </c>
      <c r="N55" s="373">
        <f t="shared" si="22"/>
        <v>1960</v>
      </c>
      <c r="O55" s="403"/>
      <c r="P55" s="373">
        <f t="shared" si="2"/>
        <v>1960</v>
      </c>
    </row>
    <row r="56" spans="1:16" ht="12.75" hidden="1">
      <c r="A56" s="410"/>
      <c r="B56" s="410"/>
      <c r="C56" s="411" t="s">
        <v>62</v>
      </c>
      <c r="D56" s="412" t="s">
        <v>63</v>
      </c>
      <c r="E56" s="413">
        <v>15720</v>
      </c>
      <c r="F56" s="413">
        <v>16220</v>
      </c>
      <c r="G56" s="410"/>
      <c r="H56" s="413">
        <v>16220</v>
      </c>
      <c r="I56" s="403"/>
      <c r="J56" s="373">
        <f t="shared" si="20"/>
        <v>16220</v>
      </c>
      <c r="K56" s="403"/>
      <c r="L56" s="373">
        <f t="shared" si="21"/>
        <v>16220</v>
      </c>
      <c r="M56" s="403"/>
      <c r="N56" s="373">
        <f t="shared" si="22"/>
        <v>16220</v>
      </c>
      <c r="O56" s="403"/>
      <c r="P56" s="373">
        <f t="shared" si="2"/>
        <v>16220</v>
      </c>
    </row>
    <row r="57" spans="1:16" ht="12.75" hidden="1">
      <c r="A57" s="410"/>
      <c r="B57" s="410"/>
      <c r="C57" s="411" t="s">
        <v>64</v>
      </c>
      <c r="D57" s="412" t="s">
        <v>65</v>
      </c>
      <c r="E57" s="413">
        <v>26842</v>
      </c>
      <c r="F57" s="413">
        <v>27000</v>
      </c>
      <c r="G57" s="410"/>
      <c r="H57" s="413">
        <v>27000</v>
      </c>
      <c r="I57" s="403"/>
      <c r="J57" s="373">
        <f t="shared" si="20"/>
        <v>27000</v>
      </c>
      <c r="K57" s="403"/>
      <c r="L57" s="373">
        <f t="shared" si="21"/>
        <v>27000</v>
      </c>
      <c r="M57" s="403"/>
      <c r="N57" s="373">
        <f t="shared" si="22"/>
        <v>27000</v>
      </c>
      <c r="O57" s="403"/>
      <c r="P57" s="373">
        <f t="shared" si="2"/>
        <v>27000</v>
      </c>
    </row>
    <row r="58" spans="1:16" ht="12.75" hidden="1">
      <c r="A58" s="410"/>
      <c r="B58" s="410"/>
      <c r="C58" s="411" t="s">
        <v>66</v>
      </c>
      <c r="D58" s="412" t="s">
        <v>67</v>
      </c>
      <c r="E58" s="413">
        <v>800</v>
      </c>
      <c r="F58" s="413">
        <v>0</v>
      </c>
      <c r="G58" s="410"/>
      <c r="H58" s="413">
        <v>0</v>
      </c>
      <c r="I58" s="403"/>
      <c r="J58" s="373">
        <f t="shared" si="20"/>
        <v>0</v>
      </c>
      <c r="K58" s="403"/>
      <c r="L58" s="373">
        <f t="shared" si="21"/>
        <v>0</v>
      </c>
      <c r="M58" s="403">
        <v>800</v>
      </c>
      <c r="N58" s="373">
        <f t="shared" si="22"/>
        <v>800</v>
      </c>
      <c r="O58" s="403"/>
      <c r="P58" s="373">
        <f t="shared" si="2"/>
        <v>800</v>
      </c>
    </row>
    <row r="59" spans="1:16" ht="12.75" hidden="1">
      <c r="A59" s="410"/>
      <c r="B59" s="410"/>
      <c r="C59" s="411" t="s">
        <v>26</v>
      </c>
      <c r="D59" s="412" t="s">
        <v>27</v>
      </c>
      <c r="E59" s="413">
        <v>500</v>
      </c>
      <c r="F59" s="413">
        <v>520</v>
      </c>
      <c r="G59" s="410"/>
      <c r="H59" s="413">
        <v>520</v>
      </c>
      <c r="I59" s="403"/>
      <c r="J59" s="373">
        <f t="shared" si="20"/>
        <v>520</v>
      </c>
      <c r="K59" s="403"/>
      <c r="L59" s="373">
        <f t="shared" si="21"/>
        <v>520</v>
      </c>
      <c r="M59" s="403">
        <v>-420</v>
      </c>
      <c r="N59" s="373">
        <f t="shared" si="22"/>
        <v>100</v>
      </c>
      <c r="O59" s="403"/>
      <c r="P59" s="373">
        <f t="shared" si="2"/>
        <v>100</v>
      </c>
    </row>
    <row r="60" spans="1:16" ht="24" hidden="1">
      <c r="A60" s="410"/>
      <c r="B60" s="410"/>
      <c r="C60" s="411" t="s">
        <v>53</v>
      </c>
      <c r="D60" s="412" t="s">
        <v>54</v>
      </c>
      <c r="E60" s="413">
        <v>2000</v>
      </c>
      <c r="F60" s="413">
        <v>2060</v>
      </c>
      <c r="G60" s="410"/>
      <c r="H60" s="413">
        <v>2060</v>
      </c>
      <c r="I60" s="403"/>
      <c r="J60" s="373">
        <f t="shared" si="20"/>
        <v>2060</v>
      </c>
      <c r="K60" s="403"/>
      <c r="L60" s="373">
        <f t="shared" si="21"/>
        <v>2060</v>
      </c>
      <c r="M60" s="403"/>
      <c r="N60" s="373">
        <f t="shared" si="22"/>
        <v>2060</v>
      </c>
      <c r="O60" s="403"/>
      <c r="P60" s="373">
        <f t="shared" si="2"/>
        <v>2060</v>
      </c>
    </row>
    <row r="61" spans="1:16" ht="60" hidden="1">
      <c r="A61" s="410"/>
      <c r="B61" s="410">
        <v>75616</v>
      </c>
      <c r="C61" s="411"/>
      <c r="D61" s="412" t="s">
        <v>68</v>
      </c>
      <c r="E61" s="413">
        <f>SUM(E62:E72)</f>
        <v>876205</v>
      </c>
      <c r="F61" s="413">
        <f>SUM(F62:F72)</f>
        <v>923887</v>
      </c>
      <c r="G61" s="410"/>
      <c r="H61" s="413">
        <f aca="true" t="shared" si="23" ref="H61:N61">SUM(H62:H72)</f>
        <v>923887</v>
      </c>
      <c r="I61" s="413">
        <f t="shared" si="23"/>
        <v>0</v>
      </c>
      <c r="J61" s="413">
        <f t="shared" si="23"/>
        <v>923887</v>
      </c>
      <c r="K61" s="413">
        <f t="shared" si="23"/>
        <v>0</v>
      </c>
      <c r="L61" s="413">
        <f t="shared" si="23"/>
        <v>923887</v>
      </c>
      <c r="M61" s="413">
        <f t="shared" si="23"/>
        <v>10110</v>
      </c>
      <c r="N61" s="413">
        <f t="shared" si="23"/>
        <v>933997</v>
      </c>
      <c r="O61" s="403"/>
      <c r="P61" s="373">
        <f t="shared" si="2"/>
        <v>933997</v>
      </c>
    </row>
    <row r="62" spans="1:16" ht="12.75" hidden="1">
      <c r="A62" s="410"/>
      <c r="B62" s="410"/>
      <c r="C62" s="411" t="s">
        <v>56</v>
      </c>
      <c r="D62" s="412" t="s">
        <v>57</v>
      </c>
      <c r="E62" s="413">
        <v>350000</v>
      </c>
      <c r="F62" s="413">
        <v>361200</v>
      </c>
      <c r="G62" s="410"/>
      <c r="H62" s="413">
        <v>361200</v>
      </c>
      <c r="I62" s="403"/>
      <c r="J62" s="373">
        <f>H62+I62</f>
        <v>361200</v>
      </c>
      <c r="K62" s="403"/>
      <c r="L62" s="373">
        <f>J62+K62</f>
        <v>361200</v>
      </c>
      <c r="M62" s="403"/>
      <c r="N62" s="373">
        <f>L62+M62</f>
        <v>361200</v>
      </c>
      <c r="O62" s="403"/>
      <c r="P62" s="373">
        <f t="shared" si="2"/>
        <v>361200</v>
      </c>
    </row>
    <row r="63" spans="1:16" ht="12.75" hidden="1">
      <c r="A63" s="410"/>
      <c r="B63" s="410"/>
      <c r="C63" s="411" t="s">
        <v>58</v>
      </c>
      <c r="D63" s="412" t="s">
        <v>59</v>
      </c>
      <c r="E63" s="413">
        <v>460000</v>
      </c>
      <c r="F63" s="413">
        <v>492100</v>
      </c>
      <c r="G63" s="410"/>
      <c r="H63" s="413">
        <v>492100</v>
      </c>
      <c r="I63" s="403"/>
      <c r="J63" s="373">
        <f aca="true" t="shared" si="24" ref="J63:J72">H63+I63</f>
        <v>492100</v>
      </c>
      <c r="K63" s="403"/>
      <c r="L63" s="373">
        <f aca="true" t="shared" si="25" ref="L63:L72">J63+K63</f>
        <v>492100</v>
      </c>
      <c r="M63" s="403"/>
      <c r="N63" s="373">
        <f aca="true" t="shared" si="26" ref="N63:N72">L63+M63</f>
        <v>492100</v>
      </c>
      <c r="O63" s="403"/>
      <c r="P63" s="373">
        <f t="shared" si="2"/>
        <v>492100</v>
      </c>
    </row>
    <row r="64" spans="1:16" ht="12.75" hidden="1">
      <c r="A64" s="410"/>
      <c r="B64" s="410"/>
      <c r="C64" s="411" t="s">
        <v>60</v>
      </c>
      <c r="D64" s="412" t="s">
        <v>61</v>
      </c>
      <c r="E64" s="413">
        <v>25</v>
      </c>
      <c r="F64" s="413">
        <v>27</v>
      </c>
      <c r="G64" s="410"/>
      <c r="H64" s="413">
        <v>27</v>
      </c>
      <c r="I64" s="403"/>
      <c r="J64" s="373">
        <f t="shared" si="24"/>
        <v>27</v>
      </c>
      <c r="K64" s="403"/>
      <c r="L64" s="373">
        <f t="shared" si="25"/>
        <v>27</v>
      </c>
      <c r="M64" s="403">
        <v>110</v>
      </c>
      <c r="N64" s="373">
        <f t="shared" si="26"/>
        <v>137</v>
      </c>
      <c r="O64" s="403"/>
      <c r="P64" s="373">
        <f t="shared" si="2"/>
        <v>137</v>
      </c>
    </row>
    <row r="65" spans="1:16" ht="12.75" hidden="1">
      <c r="A65" s="410"/>
      <c r="B65" s="410"/>
      <c r="C65" s="411" t="s">
        <v>62</v>
      </c>
      <c r="D65" s="412" t="s">
        <v>63</v>
      </c>
      <c r="E65" s="413">
        <v>36280</v>
      </c>
      <c r="F65" s="413">
        <v>40000</v>
      </c>
      <c r="G65" s="410"/>
      <c r="H65" s="413">
        <v>40000</v>
      </c>
      <c r="I65" s="403"/>
      <c r="J65" s="373">
        <f t="shared" si="24"/>
        <v>40000</v>
      </c>
      <c r="K65" s="403"/>
      <c r="L65" s="373">
        <f t="shared" si="25"/>
        <v>40000</v>
      </c>
      <c r="M65" s="403">
        <v>10000</v>
      </c>
      <c r="N65" s="373">
        <f t="shared" si="26"/>
        <v>50000</v>
      </c>
      <c r="O65" s="403"/>
      <c r="P65" s="373">
        <f t="shared" si="2"/>
        <v>50000</v>
      </c>
    </row>
    <row r="66" spans="1:16" ht="12.75" hidden="1">
      <c r="A66" s="410"/>
      <c r="B66" s="410"/>
      <c r="C66" s="411" t="s">
        <v>69</v>
      </c>
      <c r="D66" s="412" t="s">
        <v>70</v>
      </c>
      <c r="E66" s="413">
        <v>1000</v>
      </c>
      <c r="F66" s="413">
        <v>1000</v>
      </c>
      <c r="G66" s="410"/>
      <c r="H66" s="413">
        <v>1000</v>
      </c>
      <c r="I66" s="403"/>
      <c r="J66" s="373">
        <f t="shared" si="24"/>
        <v>1000</v>
      </c>
      <c r="K66" s="403"/>
      <c r="L66" s="373">
        <f t="shared" si="25"/>
        <v>1000</v>
      </c>
      <c r="M66" s="403"/>
      <c r="N66" s="373">
        <f t="shared" si="26"/>
        <v>1000</v>
      </c>
      <c r="O66" s="403"/>
      <c r="P66" s="373">
        <f t="shared" si="2"/>
        <v>1000</v>
      </c>
    </row>
    <row r="67" spans="1:16" ht="12.75" hidden="1">
      <c r="A67" s="410"/>
      <c r="B67" s="410"/>
      <c r="C67" s="411" t="s">
        <v>71</v>
      </c>
      <c r="D67" s="412" t="s">
        <v>72</v>
      </c>
      <c r="E67" s="413">
        <v>100</v>
      </c>
      <c r="F67" s="413">
        <v>100</v>
      </c>
      <c r="G67" s="410"/>
      <c r="H67" s="413">
        <v>100</v>
      </c>
      <c r="I67" s="403"/>
      <c r="J67" s="373">
        <f t="shared" si="24"/>
        <v>100</v>
      </c>
      <c r="K67" s="403"/>
      <c r="L67" s="373">
        <f t="shared" si="25"/>
        <v>100</v>
      </c>
      <c r="M67" s="403"/>
      <c r="N67" s="373">
        <f t="shared" si="26"/>
        <v>100</v>
      </c>
      <c r="O67" s="403"/>
      <c r="P67" s="373">
        <f t="shared" si="2"/>
        <v>100</v>
      </c>
    </row>
    <row r="68" spans="1:16" ht="12.75" hidden="1">
      <c r="A68" s="410"/>
      <c r="B68" s="410"/>
      <c r="C68" s="411" t="s">
        <v>73</v>
      </c>
      <c r="D68" s="412" t="s">
        <v>74</v>
      </c>
      <c r="E68" s="413">
        <v>500</v>
      </c>
      <c r="F68" s="413">
        <v>300</v>
      </c>
      <c r="G68" s="410"/>
      <c r="H68" s="413">
        <v>300</v>
      </c>
      <c r="I68" s="403"/>
      <c r="J68" s="373">
        <f t="shared" si="24"/>
        <v>300</v>
      </c>
      <c r="K68" s="403"/>
      <c r="L68" s="373">
        <f t="shared" si="25"/>
        <v>300</v>
      </c>
      <c r="M68" s="403"/>
      <c r="N68" s="373">
        <f t="shared" si="26"/>
        <v>300</v>
      </c>
      <c r="O68" s="403"/>
      <c r="P68" s="373">
        <f t="shared" si="2"/>
        <v>300</v>
      </c>
    </row>
    <row r="69" spans="1:16" ht="24" hidden="1">
      <c r="A69" s="410"/>
      <c r="B69" s="410"/>
      <c r="C69" s="411" t="s">
        <v>75</v>
      </c>
      <c r="D69" s="412" t="s">
        <v>76</v>
      </c>
      <c r="E69" s="413">
        <v>800</v>
      </c>
      <c r="F69" s="413">
        <v>830</v>
      </c>
      <c r="G69" s="410"/>
      <c r="H69" s="413">
        <v>830</v>
      </c>
      <c r="I69" s="403"/>
      <c r="J69" s="373">
        <f t="shared" si="24"/>
        <v>830</v>
      </c>
      <c r="K69" s="403"/>
      <c r="L69" s="373">
        <f t="shared" si="25"/>
        <v>830</v>
      </c>
      <c r="M69" s="403"/>
      <c r="N69" s="373">
        <f t="shared" si="26"/>
        <v>830</v>
      </c>
      <c r="O69" s="403"/>
      <c r="P69" s="373">
        <f t="shared" si="2"/>
        <v>830</v>
      </c>
    </row>
    <row r="70" spans="1:16" ht="12.75" hidden="1">
      <c r="A70" s="410"/>
      <c r="B70" s="410"/>
      <c r="C70" s="411" t="s">
        <v>64</v>
      </c>
      <c r="D70" s="412" t="s">
        <v>65</v>
      </c>
      <c r="E70" s="413">
        <v>20000</v>
      </c>
      <c r="F70" s="413">
        <v>20600</v>
      </c>
      <c r="G70" s="410"/>
      <c r="H70" s="413">
        <v>20600</v>
      </c>
      <c r="I70" s="403"/>
      <c r="J70" s="373">
        <f t="shared" si="24"/>
        <v>20600</v>
      </c>
      <c r="K70" s="403"/>
      <c r="L70" s="373">
        <f t="shared" si="25"/>
        <v>20600</v>
      </c>
      <c r="M70" s="403"/>
      <c r="N70" s="373">
        <f t="shared" si="26"/>
        <v>20600</v>
      </c>
      <c r="O70" s="403"/>
      <c r="P70" s="373">
        <f t="shared" si="2"/>
        <v>20600</v>
      </c>
    </row>
    <row r="71" spans="1:16" ht="12.75" hidden="1">
      <c r="A71" s="410"/>
      <c r="B71" s="410"/>
      <c r="C71" s="411" t="s">
        <v>26</v>
      </c>
      <c r="D71" s="412" t="s">
        <v>27</v>
      </c>
      <c r="E71" s="413">
        <v>1500</v>
      </c>
      <c r="F71" s="413">
        <v>1550</v>
      </c>
      <c r="G71" s="410"/>
      <c r="H71" s="413">
        <v>1550</v>
      </c>
      <c r="I71" s="403"/>
      <c r="J71" s="373">
        <f t="shared" si="24"/>
        <v>1550</v>
      </c>
      <c r="K71" s="403"/>
      <c r="L71" s="373">
        <f t="shared" si="25"/>
        <v>1550</v>
      </c>
      <c r="M71" s="403"/>
      <c r="N71" s="373">
        <f t="shared" si="26"/>
        <v>1550</v>
      </c>
      <c r="O71" s="403"/>
      <c r="P71" s="373">
        <f t="shared" si="2"/>
        <v>1550</v>
      </c>
    </row>
    <row r="72" spans="1:16" ht="24" hidden="1">
      <c r="A72" s="410"/>
      <c r="B72" s="410"/>
      <c r="C72" s="411" t="s">
        <v>53</v>
      </c>
      <c r="D72" s="412" t="s">
        <v>54</v>
      </c>
      <c r="E72" s="413">
        <v>6000</v>
      </c>
      <c r="F72" s="413">
        <v>6180</v>
      </c>
      <c r="G72" s="410"/>
      <c r="H72" s="413">
        <v>6180</v>
      </c>
      <c r="I72" s="403"/>
      <c r="J72" s="373">
        <f t="shared" si="24"/>
        <v>6180</v>
      </c>
      <c r="K72" s="403"/>
      <c r="L72" s="373">
        <f t="shared" si="25"/>
        <v>6180</v>
      </c>
      <c r="M72" s="403"/>
      <c r="N72" s="373">
        <f t="shared" si="26"/>
        <v>6180</v>
      </c>
      <c r="O72" s="403"/>
      <c r="P72" s="373">
        <f t="shared" si="2"/>
        <v>6180</v>
      </c>
    </row>
    <row r="73" spans="1:16" ht="36" hidden="1">
      <c r="A73" s="410"/>
      <c r="B73" s="410">
        <v>75618</v>
      </c>
      <c r="C73" s="411"/>
      <c r="D73" s="412" t="s">
        <v>77</v>
      </c>
      <c r="E73" s="413">
        <f>SUM(E74:E76)</f>
        <v>107690</v>
      </c>
      <c r="F73" s="413">
        <f>SUM(F74:F76)</f>
        <v>102355</v>
      </c>
      <c r="G73" s="410"/>
      <c r="H73" s="413">
        <f aca="true" t="shared" si="27" ref="H73:N73">SUM(H74:H76)</f>
        <v>102355</v>
      </c>
      <c r="I73" s="413">
        <f t="shared" si="27"/>
        <v>0</v>
      </c>
      <c r="J73" s="413">
        <f t="shared" si="27"/>
        <v>102355</v>
      </c>
      <c r="K73" s="413">
        <f t="shared" si="27"/>
        <v>0</v>
      </c>
      <c r="L73" s="413">
        <f t="shared" si="27"/>
        <v>102355</v>
      </c>
      <c r="M73" s="413">
        <f t="shared" si="27"/>
        <v>0</v>
      </c>
      <c r="N73" s="413">
        <f t="shared" si="27"/>
        <v>102355</v>
      </c>
      <c r="O73" s="403"/>
      <c r="P73" s="373">
        <f t="shared" si="2"/>
        <v>102355</v>
      </c>
    </row>
    <row r="74" spans="1:16" ht="12.75" hidden="1">
      <c r="A74" s="410"/>
      <c r="B74" s="410"/>
      <c r="C74" s="411" t="s">
        <v>78</v>
      </c>
      <c r="D74" s="412" t="s">
        <v>79</v>
      </c>
      <c r="E74" s="413">
        <v>12000</v>
      </c>
      <c r="F74" s="413">
        <v>12300</v>
      </c>
      <c r="G74" s="410"/>
      <c r="H74" s="413">
        <v>12300</v>
      </c>
      <c r="I74" s="403"/>
      <c r="J74" s="373">
        <f>H74+I74</f>
        <v>12300</v>
      </c>
      <c r="K74" s="403"/>
      <c r="L74" s="373">
        <f>J74+K74</f>
        <v>12300</v>
      </c>
      <c r="M74" s="403"/>
      <c r="N74" s="373">
        <f>L74+M74</f>
        <v>12300</v>
      </c>
      <c r="O74" s="403"/>
      <c r="P74" s="373">
        <f t="shared" si="2"/>
        <v>12300</v>
      </c>
    </row>
    <row r="75" spans="1:16" ht="24" hidden="1">
      <c r="A75" s="410"/>
      <c r="B75" s="410"/>
      <c r="C75" s="411" t="s">
        <v>80</v>
      </c>
      <c r="D75" s="412" t="s">
        <v>81</v>
      </c>
      <c r="E75" s="413">
        <v>89490</v>
      </c>
      <c r="F75" s="413">
        <v>84200</v>
      </c>
      <c r="G75" s="410"/>
      <c r="H75" s="413">
        <v>84200</v>
      </c>
      <c r="I75" s="403"/>
      <c r="J75" s="373">
        <f>H75+I75</f>
        <v>84200</v>
      </c>
      <c r="K75" s="403"/>
      <c r="L75" s="373">
        <f>J75+K75</f>
        <v>84200</v>
      </c>
      <c r="M75" s="403"/>
      <c r="N75" s="373">
        <f>L75+M75</f>
        <v>84200</v>
      </c>
      <c r="O75" s="403"/>
      <c r="P75" s="373">
        <f t="shared" si="2"/>
        <v>84200</v>
      </c>
    </row>
    <row r="76" spans="1:16" ht="48" hidden="1">
      <c r="A76" s="410"/>
      <c r="B76" s="410"/>
      <c r="C76" s="411" t="s">
        <v>82</v>
      </c>
      <c r="D76" s="412" t="s">
        <v>83</v>
      </c>
      <c r="E76" s="413">
        <v>6200</v>
      </c>
      <c r="F76" s="413">
        <v>5855</v>
      </c>
      <c r="G76" s="410"/>
      <c r="H76" s="413">
        <v>5855</v>
      </c>
      <c r="I76" s="403"/>
      <c r="J76" s="373">
        <f>H76+I76</f>
        <v>5855</v>
      </c>
      <c r="K76" s="403"/>
      <c r="L76" s="373">
        <f>J76+K76</f>
        <v>5855</v>
      </c>
      <c r="M76" s="403"/>
      <c r="N76" s="373">
        <f>L76+M76</f>
        <v>5855</v>
      </c>
      <c r="O76" s="403"/>
      <c r="P76" s="373">
        <f>N76+O76</f>
        <v>5855</v>
      </c>
    </row>
    <row r="77" spans="1:16" ht="24" hidden="1">
      <c r="A77" s="410"/>
      <c r="B77" s="410">
        <v>75621</v>
      </c>
      <c r="C77" s="411"/>
      <c r="D77" s="412" t="s">
        <v>84</v>
      </c>
      <c r="E77" s="413">
        <f aca="true" t="shared" si="28" ref="E77:N77">SUM(E78+E79)</f>
        <v>1215134</v>
      </c>
      <c r="F77" s="413">
        <f t="shared" si="28"/>
        <v>1543687</v>
      </c>
      <c r="G77" s="413">
        <f t="shared" si="28"/>
        <v>10331</v>
      </c>
      <c r="H77" s="413">
        <f t="shared" si="28"/>
        <v>1554018</v>
      </c>
      <c r="I77" s="413">
        <f t="shared" si="28"/>
        <v>0</v>
      </c>
      <c r="J77" s="413">
        <f t="shared" si="28"/>
        <v>1554018</v>
      </c>
      <c r="K77" s="413">
        <f t="shared" si="28"/>
        <v>0</v>
      </c>
      <c r="L77" s="413">
        <f t="shared" si="28"/>
        <v>1554018</v>
      </c>
      <c r="M77" s="413">
        <f t="shared" si="28"/>
        <v>0</v>
      </c>
      <c r="N77" s="413">
        <f t="shared" si="28"/>
        <v>1554018</v>
      </c>
      <c r="O77" s="403"/>
      <c r="P77" s="373">
        <f>N77+O77</f>
        <v>1554018</v>
      </c>
    </row>
    <row r="78" spans="1:16" ht="12.75" hidden="1">
      <c r="A78" s="410"/>
      <c r="B78" s="410"/>
      <c r="C78" s="411" t="s">
        <v>85</v>
      </c>
      <c r="D78" s="412" t="s">
        <v>86</v>
      </c>
      <c r="E78" s="413">
        <v>1215034</v>
      </c>
      <c r="F78" s="413">
        <v>1542687</v>
      </c>
      <c r="G78" s="415">
        <v>10331</v>
      </c>
      <c r="H78" s="415">
        <f>SUM(F78+G78)</f>
        <v>1553018</v>
      </c>
      <c r="I78" s="403"/>
      <c r="J78" s="415">
        <f>H78+I78</f>
        <v>1553018</v>
      </c>
      <c r="K78" s="403"/>
      <c r="L78" s="373">
        <f>J78+K78</f>
        <v>1553018</v>
      </c>
      <c r="M78" s="403"/>
      <c r="N78" s="373">
        <f>L78+M78</f>
        <v>1553018</v>
      </c>
      <c r="O78" s="403"/>
      <c r="P78" s="373">
        <f>N78+O78</f>
        <v>1553018</v>
      </c>
    </row>
    <row r="79" spans="1:16" ht="12.75" hidden="1">
      <c r="A79" s="410"/>
      <c r="B79" s="410"/>
      <c r="C79" s="411" t="s">
        <v>87</v>
      </c>
      <c r="D79" s="412" t="s">
        <v>88</v>
      </c>
      <c r="E79" s="413">
        <v>100</v>
      </c>
      <c r="F79" s="413">
        <v>1000</v>
      </c>
      <c r="G79" s="413">
        <v>0</v>
      </c>
      <c r="H79" s="413">
        <v>1000</v>
      </c>
      <c r="I79" s="403"/>
      <c r="J79" s="415">
        <f>H79+I79</f>
        <v>1000</v>
      </c>
      <c r="K79" s="403"/>
      <c r="L79" s="373">
        <f>J79+K79</f>
        <v>1000</v>
      </c>
      <c r="M79" s="403"/>
      <c r="N79" s="373">
        <f>L79+M79</f>
        <v>1000</v>
      </c>
      <c r="O79" s="403"/>
      <c r="P79" s="373">
        <f>N79+O79</f>
        <v>1000</v>
      </c>
    </row>
    <row r="80" spans="1:16" ht="12.75">
      <c r="A80" s="401">
        <v>758</v>
      </c>
      <c r="B80" s="401"/>
      <c r="C80" s="405"/>
      <c r="D80" s="406" t="s">
        <v>89</v>
      </c>
      <c r="E80" s="407" t="e">
        <f>SUM(E81+#REF!+E83+E85)</f>
        <v>#REF!</v>
      </c>
      <c r="F80" s="407">
        <f aca="true" t="shared" si="29" ref="F80:K80">SUM(F81+F83+F85+F88)</f>
        <v>5087055</v>
      </c>
      <c r="G80" s="407">
        <f t="shared" si="29"/>
        <v>349799</v>
      </c>
      <c r="H80" s="407">
        <f t="shared" si="29"/>
        <v>5436854</v>
      </c>
      <c r="I80" s="407">
        <f t="shared" si="29"/>
        <v>0</v>
      </c>
      <c r="J80" s="407">
        <f t="shared" si="29"/>
        <v>5436854</v>
      </c>
      <c r="K80" s="407">
        <f t="shared" si="29"/>
        <v>0</v>
      </c>
      <c r="L80" s="407">
        <f>SUM(L81+L83+L85+L88)</f>
        <v>5436854</v>
      </c>
      <c r="M80" s="407">
        <f>SUM(M81+M83+M85+M88)</f>
        <v>362861</v>
      </c>
      <c r="N80" s="364">
        <f>SUM(N81+N83+N85+N88)</f>
        <v>5799715</v>
      </c>
      <c r="O80" s="364">
        <f>SUM(O81+O83+O85+O88)</f>
        <v>64119</v>
      </c>
      <c r="P80" s="364">
        <f>SUM(P81+P83+P85+P88)</f>
        <v>5863834</v>
      </c>
    </row>
    <row r="81" spans="1:16" ht="24" hidden="1">
      <c r="A81" s="410"/>
      <c r="B81" s="410">
        <v>75801</v>
      </c>
      <c r="C81" s="411"/>
      <c r="D81" s="412" t="s">
        <v>90</v>
      </c>
      <c r="E81" s="413">
        <f aca="true" t="shared" si="30" ref="E81:N81">SUM(E82)</f>
        <v>3827883</v>
      </c>
      <c r="F81" s="413">
        <f t="shared" si="30"/>
        <v>4555356</v>
      </c>
      <c r="G81" s="413">
        <f t="shared" si="30"/>
        <v>349799</v>
      </c>
      <c r="H81" s="413">
        <f t="shared" si="30"/>
        <v>4905155</v>
      </c>
      <c r="I81" s="413">
        <f t="shared" si="30"/>
        <v>0</v>
      </c>
      <c r="J81" s="413">
        <f t="shared" si="30"/>
        <v>4905155</v>
      </c>
      <c r="K81" s="413">
        <f t="shared" si="30"/>
        <v>0</v>
      </c>
      <c r="L81" s="413">
        <f t="shared" si="30"/>
        <v>4905155</v>
      </c>
      <c r="M81" s="413">
        <f t="shared" si="30"/>
        <v>0</v>
      </c>
      <c r="N81" s="365">
        <f t="shared" si="30"/>
        <v>4905155</v>
      </c>
      <c r="O81" s="403"/>
      <c r="P81" s="373">
        <f>N81</f>
        <v>4905155</v>
      </c>
    </row>
    <row r="82" spans="1:16" ht="12.75" hidden="1">
      <c r="A82" s="410"/>
      <c r="B82" s="410"/>
      <c r="C82" s="411" t="s">
        <v>91</v>
      </c>
      <c r="D82" s="412" t="s">
        <v>92</v>
      </c>
      <c r="E82" s="413">
        <v>3827883</v>
      </c>
      <c r="F82" s="413">
        <v>4555356</v>
      </c>
      <c r="G82" s="410">
        <v>349799</v>
      </c>
      <c r="H82" s="415">
        <f>SUM(F82+G82)</f>
        <v>4905155</v>
      </c>
      <c r="I82" s="403"/>
      <c r="J82" s="373">
        <f>H82+I82</f>
        <v>4905155</v>
      </c>
      <c r="K82" s="403"/>
      <c r="L82" s="373">
        <f>J82+K82</f>
        <v>4905155</v>
      </c>
      <c r="M82" s="403"/>
      <c r="N82" s="373">
        <f>L82+M82</f>
        <v>4905155</v>
      </c>
      <c r="O82" s="403"/>
      <c r="P82" s="373">
        <f>N82</f>
        <v>4905155</v>
      </c>
    </row>
    <row r="83" spans="1:16" ht="24" hidden="1">
      <c r="A83" s="410"/>
      <c r="B83" s="410">
        <v>75807</v>
      </c>
      <c r="C83" s="411"/>
      <c r="D83" s="412" t="s">
        <v>93</v>
      </c>
      <c r="E83" s="413">
        <f>SUM(E84)</f>
        <v>558929</v>
      </c>
      <c r="F83" s="413">
        <f>SUM(F84)</f>
        <v>495409</v>
      </c>
      <c r="G83" s="410">
        <v>0</v>
      </c>
      <c r="H83" s="413">
        <f aca="true" t="shared" si="31" ref="H83:N83">SUM(H84)</f>
        <v>495409</v>
      </c>
      <c r="I83" s="413">
        <f t="shared" si="31"/>
        <v>0</v>
      </c>
      <c r="J83" s="413">
        <f t="shared" si="31"/>
        <v>495409</v>
      </c>
      <c r="K83" s="413">
        <f t="shared" si="31"/>
        <v>0</v>
      </c>
      <c r="L83" s="413">
        <f t="shared" si="31"/>
        <v>495409</v>
      </c>
      <c r="M83" s="413">
        <f t="shared" si="31"/>
        <v>0</v>
      </c>
      <c r="N83" s="365">
        <f t="shared" si="31"/>
        <v>495409</v>
      </c>
      <c r="O83" s="403"/>
      <c r="P83" s="373">
        <f>N83</f>
        <v>495409</v>
      </c>
    </row>
    <row r="84" spans="1:16" ht="12.75" hidden="1">
      <c r="A84" s="410"/>
      <c r="B84" s="410"/>
      <c r="C84" s="411" t="s">
        <v>91</v>
      </c>
      <c r="D84" s="412" t="s">
        <v>92</v>
      </c>
      <c r="E84" s="413">
        <v>558929</v>
      </c>
      <c r="F84" s="413">
        <v>495409</v>
      </c>
      <c r="G84" s="410">
        <v>0</v>
      </c>
      <c r="H84" s="413">
        <v>495409</v>
      </c>
      <c r="I84" s="403"/>
      <c r="J84" s="373">
        <f>H84+I84</f>
        <v>495409</v>
      </c>
      <c r="K84" s="403"/>
      <c r="L84" s="373">
        <f>J84+K84</f>
        <v>495409</v>
      </c>
      <c r="M84" s="403"/>
      <c r="N84" s="373">
        <f>L84+M84</f>
        <v>495409</v>
      </c>
      <c r="O84" s="403"/>
      <c r="P84" s="373">
        <f>N84</f>
        <v>495409</v>
      </c>
    </row>
    <row r="85" spans="1:16" ht="12.75">
      <c r="A85" s="410"/>
      <c r="B85" s="410">
        <v>75814</v>
      </c>
      <c r="C85" s="411"/>
      <c r="D85" s="412" t="s">
        <v>94</v>
      </c>
      <c r="E85" s="413">
        <f>SUM(E86:E87)</f>
        <v>177718</v>
      </c>
      <c r="F85" s="413">
        <f>SUM(F86:F87)</f>
        <v>10100</v>
      </c>
      <c r="G85" s="410">
        <v>0</v>
      </c>
      <c r="H85" s="413">
        <f>SUM(H86:H87)</f>
        <v>10100</v>
      </c>
      <c r="I85" s="413"/>
      <c r="J85" s="413">
        <f>SUM(J86:J87)</f>
        <v>10100</v>
      </c>
      <c r="K85" s="413">
        <f>SUM(K86:K87)</f>
        <v>0</v>
      </c>
      <c r="L85" s="413">
        <f>SUM(L86:L87)</f>
        <v>10100</v>
      </c>
      <c r="M85" s="413">
        <f>SUM(M86:M87)</f>
        <v>362861</v>
      </c>
      <c r="N85" s="365">
        <f>SUM(N86:N87)</f>
        <v>372961</v>
      </c>
      <c r="O85" s="366">
        <f>O86+O87</f>
        <v>64119</v>
      </c>
      <c r="P85" s="404">
        <f>P86+P87</f>
        <v>437080</v>
      </c>
    </row>
    <row r="86" spans="1:16" ht="12.75">
      <c r="A86" s="410"/>
      <c r="B86" s="410"/>
      <c r="C86" s="411" t="s">
        <v>32</v>
      </c>
      <c r="D86" s="412" t="s">
        <v>33</v>
      </c>
      <c r="E86" s="413">
        <v>42000</v>
      </c>
      <c r="F86" s="413">
        <v>10000</v>
      </c>
      <c r="G86" s="410">
        <v>0</v>
      </c>
      <c r="H86" s="413">
        <v>10000</v>
      </c>
      <c r="I86" s="403"/>
      <c r="J86" s="415">
        <f>H86+I86</f>
        <v>10000</v>
      </c>
      <c r="K86" s="403"/>
      <c r="L86" s="373">
        <f>J86+K86</f>
        <v>10000</v>
      </c>
      <c r="M86" s="403">
        <v>20000</v>
      </c>
      <c r="N86" s="373">
        <f>L86+M86</f>
        <v>30000</v>
      </c>
      <c r="O86" s="373">
        <v>13000</v>
      </c>
      <c r="P86" s="373">
        <f>N86+O86</f>
        <v>43000</v>
      </c>
    </row>
    <row r="87" spans="1:16" ht="12.75">
      <c r="A87" s="410"/>
      <c r="B87" s="410"/>
      <c r="C87" s="411" t="s">
        <v>95</v>
      </c>
      <c r="D87" s="412" t="s">
        <v>96</v>
      </c>
      <c r="E87" s="413">
        <v>135718</v>
      </c>
      <c r="F87" s="413">
        <v>100</v>
      </c>
      <c r="G87" s="410">
        <v>0</v>
      </c>
      <c r="H87" s="413">
        <v>100</v>
      </c>
      <c r="I87" s="415"/>
      <c r="J87" s="415">
        <f>H87+I87</f>
        <v>100</v>
      </c>
      <c r="K87" s="403"/>
      <c r="L87" s="373">
        <f>J87+K87</f>
        <v>100</v>
      </c>
      <c r="M87" s="373">
        <v>342861</v>
      </c>
      <c r="N87" s="373">
        <f>L87+M87</f>
        <v>342961</v>
      </c>
      <c r="O87" s="373">
        <v>51119</v>
      </c>
      <c r="P87" s="373">
        <f>N87+O87</f>
        <v>394080</v>
      </c>
    </row>
    <row r="88" spans="1:16" ht="24" hidden="1">
      <c r="A88" s="410"/>
      <c r="B88" s="410">
        <v>75831</v>
      </c>
      <c r="C88" s="411"/>
      <c r="D88" s="412" t="s">
        <v>97</v>
      </c>
      <c r="E88" s="413">
        <v>0</v>
      </c>
      <c r="F88" s="413">
        <f>SUM(F89)</f>
        <v>26190</v>
      </c>
      <c r="G88" s="410">
        <v>0</v>
      </c>
      <c r="H88" s="413">
        <f aca="true" t="shared" si="32" ref="H88:N88">SUM(H89)</f>
        <v>26190</v>
      </c>
      <c r="I88" s="413">
        <f t="shared" si="32"/>
        <v>0</v>
      </c>
      <c r="J88" s="413">
        <f t="shared" si="32"/>
        <v>26190</v>
      </c>
      <c r="K88" s="413">
        <f t="shared" si="32"/>
        <v>0</v>
      </c>
      <c r="L88" s="413">
        <f t="shared" si="32"/>
        <v>26190</v>
      </c>
      <c r="M88" s="413">
        <f t="shared" si="32"/>
        <v>0</v>
      </c>
      <c r="N88" s="365">
        <f t="shared" si="32"/>
        <v>26190</v>
      </c>
      <c r="O88" s="403"/>
      <c r="P88" s="403">
        <v>26190</v>
      </c>
    </row>
    <row r="89" spans="1:16" ht="12.75" hidden="1">
      <c r="A89" s="410"/>
      <c r="B89" s="410"/>
      <c r="C89" s="411" t="s">
        <v>91</v>
      </c>
      <c r="D89" s="412" t="s">
        <v>92</v>
      </c>
      <c r="E89" s="413">
        <v>0</v>
      </c>
      <c r="F89" s="413">
        <v>26190</v>
      </c>
      <c r="G89" s="410">
        <v>0</v>
      </c>
      <c r="H89" s="413">
        <v>26190</v>
      </c>
      <c r="I89" s="403"/>
      <c r="J89" s="373">
        <f>H89+I89</f>
        <v>26190</v>
      </c>
      <c r="K89" s="403"/>
      <c r="L89" s="373">
        <f>J89+K89</f>
        <v>26190</v>
      </c>
      <c r="M89" s="403"/>
      <c r="N89" s="373">
        <f>L89+M89</f>
        <v>26190</v>
      </c>
      <c r="O89" s="403"/>
      <c r="P89" s="403">
        <v>26190</v>
      </c>
    </row>
    <row r="90" spans="1:16" ht="12.75">
      <c r="A90" s="401">
        <v>801</v>
      </c>
      <c r="B90" s="401"/>
      <c r="C90" s="405"/>
      <c r="D90" s="406" t="s">
        <v>98</v>
      </c>
      <c r="E90" s="407" t="e">
        <f>SUM(E91+E98+#REF!+#REF!)</f>
        <v>#REF!</v>
      </c>
      <c r="F90" s="407">
        <f>SUM(F91+F98)</f>
        <v>210543</v>
      </c>
      <c r="G90" s="410">
        <v>0</v>
      </c>
      <c r="H90" s="407">
        <f aca="true" t="shared" si="33" ref="H90:N90">SUM(H91+H98)</f>
        <v>210543</v>
      </c>
      <c r="I90" s="407">
        <f t="shared" si="33"/>
        <v>0</v>
      </c>
      <c r="J90" s="407">
        <f t="shared" si="33"/>
        <v>210543</v>
      </c>
      <c r="K90" s="407">
        <f t="shared" si="33"/>
        <v>0</v>
      </c>
      <c r="L90" s="407">
        <f t="shared" si="33"/>
        <v>210543</v>
      </c>
      <c r="M90" s="407">
        <f t="shared" si="33"/>
        <v>6686</v>
      </c>
      <c r="N90" s="364">
        <f t="shared" si="33"/>
        <v>217229</v>
      </c>
      <c r="O90" s="364">
        <f>O91+O98+O102</f>
        <v>9665</v>
      </c>
      <c r="P90" s="364">
        <f>SUM(P91+P98+P102)</f>
        <v>226894</v>
      </c>
    </row>
    <row r="91" spans="1:16" ht="12.75">
      <c r="A91" s="410"/>
      <c r="B91" s="410">
        <v>80101</v>
      </c>
      <c r="C91" s="411"/>
      <c r="D91" s="412" t="s">
        <v>99</v>
      </c>
      <c r="E91" s="413">
        <f>SUM(E93:E97)</f>
        <v>53680</v>
      </c>
      <c r="F91" s="413">
        <f>SUM(F93:F97)</f>
        <v>55268</v>
      </c>
      <c r="G91" s="410">
        <v>0</v>
      </c>
      <c r="H91" s="413">
        <f>SUM(H93:H97)</f>
        <v>55268</v>
      </c>
      <c r="I91" s="413">
        <f>SUM(I93:I97)</f>
        <v>0</v>
      </c>
      <c r="J91" s="413">
        <f>SUM(J93:J97)</f>
        <v>55268</v>
      </c>
      <c r="K91" s="413">
        <f>SUM(K93:K97)</f>
        <v>0</v>
      </c>
      <c r="L91" s="413">
        <f>SUM(L93:L97)</f>
        <v>55268</v>
      </c>
      <c r="M91" s="416">
        <f>SUM(M92:M97)</f>
        <v>6686</v>
      </c>
      <c r="N91" s="373">
        <f>SUM(N92:N97)</f>
        <v>61954</v>
      </c>
      <c r="O91" s="373">
        <f>SUM(O92:O97)</f>
        <v>545</v>
      </c>
      <c r="P91" s="373">
        <f>SUM(P92:P97)</f>
        <v>62499</v>
      </c>
    </row>
    <row r="92" spans="1:16" ht="12.75" hidden="1">
      <c r="A92" s="410"/>
      <c r="B92" s="410"/>
      <c r="C92" s="411" t="s">
        <v>41</v>
      </c>
      <c r="D92" s="412" t="s">
        <v>42</v>
      </c>
      <c r="E92" s="413"/>
      <c r="F92" s="413"/>
      <c r="G92" s="410"/>
      <c r="H92" s="413"/>
      <c r="I92" s="413"/>
      <c r="J92" s="413"/>
      <c r="K92" s="413"/>
      <c r="L92" s="413"/>
      <c r="M92" s="403">
        <v>3500</v>
      </c>
      <c r="N92" s="373">
        <f aca="true" t="shared" si="34" ref="N92:N97">L92+M92</f>
        <v>3500</v>
      </c>
      <c r="O92" s="403"/>
      <c r="P92" s="373">
        <f aca="true" t="shared" si="35" ref="P92:P97">N92+O92</f>
        <v>3500</v>
      </c>
    </row>
    <row r="93" spans="1:16" ht="12.75" hidden="1">
      <c r="A93" s="410"/>
      <c r="B93" s="410"/>
      <c r="C93" s="411" t="s">
        <v>32</v>
      </c>
      <c r="D93" s="412" t="s">
        <v>33</v>
      </c>
      <c r="E93" s="413">
        <v>3150</v>
      </c>
      <c r="F93" s="413">
        <v>6000</v>
      </c>
      <c r="G93" s="410">
        <v>0</v>
      </c>
      <c r="H93" s="413">
        <v>6000</v>
      </c>
      <c r="I93" s="403"/>
      <c r="J93" s="373">
        <f>H93+I93</f>
        <v>6000</v>
      </c>
      <c r="K93" s="403"/>
      <c r="L93" s="373">
        <f>J93+K93</f>
        <v>6000</v>
      </c>
      <c r="M93" s="403"/>
      <c r="N93" s="373">
        <f t="shared" si="34"/>
        <v>6000</v>
      </c>
      <c r="O93" s="403"/>
      <c r="P93" s="373">
        <f t="shared" si="35"/>
        <v>6000</v>
      </c>
    </row>
    <row r="94" spans="1:16" ht="12.75" hidden="1">
      <c r="A94" s="410"/>
      <c r="B94" s="410"/>
      <c r="C94" s="411" t="s">
        <v>95</v>
      </c>
      <c r="D94" s="412" t="s">
        <v>96</v>
      </c>
      <c r="E94" s="413">
        <v>700</v>
      </c>
      <c r="F94" s="413">
        <v>550</v>
      </c>
      <c r="G94" s="410">
        <v>0</v>
      </c>
      <c r="H94" s="413">
        <v>550</v>
      </c>
      <c r="I94" s="403"/>
      <c r="J94" s="373">
        <f>H94+I94</f>
        <v>550</v>
      </c>
      <c r="K94" s="403"/>
      <c r="L94" s="373">
        <f>J94+K94</f>
        <v>550</v>
      </c>
      <c r="M94" s="403">
        <v>1000</v>
      </c>
      <c r="N94" s="373">
        <f t="shared" si="34"/>
        <v>1550</v>
      </c>
      <c r="O94" s="403"/>
      <c r="P94" s="373">
        <f t="shared" si="35"/>
        <v>1550</v>
      </c>
    </row>
    <row r="95" spans="1:16" ht="36">
      <c r="A95" s="410"/>
      <c r="B95" s="410"/>
      <c r="C95" s="411" t="s">
        <v>100</v>
      </c>
      <c r="D95" s="412" t="s">
        <v>107</v>
      </c>
      <c r="E95" s="413"/>
      <c r="F95" s="413"/>
      <c r="G95" s="410"/>
      <c r="H95" s="413"/>
      <c r="I95" s="403"/>
      <c r="J95" s="373"/>
      <c r="K95" s="403"/>
      <c r="L95" s="373"/>
      <c r="M95" s="403">
        <v>2186</v>
      </c>
      <c r="N95" s="373">
        <f t="shared" si="34"/>
        <v>2186</v>
      </c>
      <c r="O95" s="403">
        <v>546</v>
      </c>
      <c r="P95" s="373">
        <f t="shared" si="35"/>
        <v>2732</v>
      </c>
    </row>
    <row r="96" spans="1:16" ht="56.25" customHeight="1">
      <c r="A96" s="410"/>
      <c r="B96" s="410"/>
      <c r="C96" s="411" t="s">
        <v>300</v>
      </c>
      <c r="D96" s="412" t="s">
        <v>399</v>
      </c>
      <c r="E96" s="413"/>
      <c r="F96" s="413"/>
      <c r="G96" s="410">
        <v>48718</v>
      </c>
      <c r="H96" s="413">
        <f>F96+G96</f>
        <v>48718</v>
      </c>
      <c r="I96" s="415"/>
      <c r="J96" s="415">
        <f>H96+I96</f>
        <v>48718</v>
      </c>
      <c r="K96" s="403"/>
      <c r="L96" s="373">
        <f>J96+K96</f>
        <v>48718</v>
      </c>
      <c r="M96" s="403"/>
      <c r="N96" s="373">
        <f t="shared" si="34"/>
        <v>48718</v>
      </c>
      <c r="O96" s="403">
        <v>-1</v>
      </c>
      <c r="P96" s="373">
        <f t="shared" si="35"/>
        <v>48717</v>
      </c>
    </row>
    <row r="97" spans="1:16" ht="72" hidden="1">
      <c r="A97" s="410"/>
      <c r="B97" s="410"/>
      <c r="C97" s="411" t="s">
        <v>265</v>
      </c>
      <c r="D97" s="412" t="s">
        <v>266</v>
      </c>
      <c r="E97" s="413">
        <v>49830</v>
      </c>
      <c r="F97" s="413">
        <v>48718</v>
      </c>
      <c r="G97" s="410">
        <v>-48718</v>
      </c>
      <c r="H97" s="413">
        <f>F97+G97</f>
        <v>0</v>
      </c>
      <c r="I97" s="410"/>
      <c r="J97" s="415">
        <f>H97+I97</f>
        <v>0</v>
      </c>
      <c r="K97" s="403"/>
      <c r="L97" s="373">
        <f>J97+K97</f>
        <v>0</v>
      </c>
      <c r="M97" s="403"/>
      <c r="N97" s="373">
        <f t="shared" si="34"/>
        <v>0</v>
      </c>
      <c r="O97" s="403"/>
      <c r="P97" s="373">
        <f t="shared" si="35"/>
        <v>0</v>
      </c>
    </row>
    <row r="98" spans="1:16" ht="12.75" hidden="1">
      <c r="A98" s="410"/>
      <c r="B98" s="410">
        <v>80104</v>
      </c>
      <c r="C98" s="411"/>
      <c r="D98" s="412" t="s">
        <v>101</v>
      </c>
      <c r="E98" s="413">
        <f>SUM(E99:E101)</f>
        <v>114750</v>
      </c>
      <c r="F98" s="413">
        <f>SUM(F99:F101)</f>
        <v>155275</v>
      </c>
      <c r="G98" s="410">
        <v>0</v>
      </c>
      <c r="H98" s="413">
        <f aca="true" t="shared" si="36" ref="H98:N98">SUM(H99:H101)</f>
        <v>155275</v>
      </c>
      <c r="I98" s="413">
        <f t="shared" si="36"/>
        <v>0</v>
      </c>
      <c r="J98" s="413">
        <f t="shared" si="36"/>
        <v>155275</v>
      </c>
      <c r="K98" s="413">
        <f t="shared" si="36"/>
        <v>0</v>
      </c>
      <c r="L98" s="413">
        <f t="shared" si="36"/>
        <v>155275</v>
      </c>
      <c r="M98" s="413">
        <f t="shared" si="36"/>
        <v>0</v>
      </c>
      <c r="N98" s="365">
        <f t="shared" si="36"/>
        <v>155275</v>
      </c>
      <c r="O98" s="403"/>
      <c r="P98" s="373">
        <f>SUM(P99:P101)</f>
        <v>155275</v>
      </c>
    </row>
    <row r="99" spans="1:16" ht="12.75" hidden="1">
      <c r="A99" s="410"/>
      <c r="B99" s="410"/>
      <c r="C99" s="411" t="s">
        <v>41</v>
      </c>
      <c r="D99" s="412" t="s">
        <v>42</v>
      </c>
      <c r="E99" s="413">
        <v>113400</v>
      </c>
      <c r="F99" s="413">
        <v>153125</v>
      </c>
      <c r="G99" s="410">
        <v>0</v>
      </c>
      <c r="H99" s="413">
        <v>153125</v>
      </c>
      <c r="I99" s="403"/>
      <c r="J99" s="373">
        <f>H99+I99</f>
        <v>153125</v>
      </c>
      <c r="K99" s="403"/>
      <c r="L99" s="373">
        <f>J99+K99</f>
        <v>153125</v>
      </c>
      <c r="M99" s="403"/>
      <c r="N99" s="373">
        <f>L99+M99</f>
        <v>153125</v>
      </c>
      <c r="O99" s="403"/>
      <c r="P99" s="373">
        <f aca="true" t="shared" si="37" ref="P99:P104">N99+O99</f>
        <v>153125</v>
      </c>
    </row>
    <row r="100" spans="1:16" ht="12.75" hidden="1">
      <c r="A100" s="410"/>
      <c r="B100" s="410"/>
      <c r="C100" s="411" t="s">
        <v>32</v>
      </c>
      <c r="D100" s="412" t="s">
        <v>33</v>
      </c>
      <c r="E100" s="413">
        <v>1200</v>
      </c>
      <c r="F100" s="413">
        <v>2000</v>
      </c>
      <c r="G100" s="410">
        <v>0</v>
      </c>
      <c r="H100" s="413">
        <v>2000</v>
      </c>
      <c r="I100" s="403"/>
      <c r="J100" s="373">
        <f>H100+I100</f>
        <v>2000</v>
      </c>
      <c r="K100" s="403"/>
      <c r="L100" s="373">
        <f>J100+K100</f>
        <v>2000</v>
      </c>
      <c r="M100" s="403"/>
      <c r="N100" s="373">
        <f>L100+M100</f>
        <v>2000</v>
      </c>
      <c r="O100" s="403"/>
      <c r="P100" s="373">
        <f t="shared" si="37"/>
        <v>2000</v>
      </c>
    </row>
    <row r="101" spans="1:16" ht="12.75" hidden="1">
      <c r="A101" s="410"/>
      <c r="B101" s="410"/>
      <c r="C101" s="411" t="s">
        <v>95</v>
      </c>
      <c r="D101" s="412" t="s">
        <v>96</v>
      </c>
      <c r="E101" s="413">
        <v>150</v>
      </c>
      <c r="F101" s="413">
        <v>150</v>
      </c>
      <c r="G101" s="410">
        <v>0</v>
      </c>
      <c r="H101" s="413">
        <v>150</v>
      </c>
      <c r="I101" s="403"/>
      <c r="J101" s="373">
        <f>H101+I101</f>
        <v>150</v>
      </c>
      <c r="K101" s="403"/>
      <c r="L101" s="373">
        <f>J101+K101</f>
        <v>150</v>
      </c>
      <c r="M101" s="403"/>
      <c r="N101" s="373">
        <f>L101+M101</f>
        <v>150</v>
      </c>
      <c r="O101" s="403"/>
      <c r="P101" s="373">
        <f t="shared" si="37"/>
        <v>150</v>
      </c>
    </row>
    <row r="102" spans="1:16" ht="12.75">
      <c r="A102" s="410"/>
      <c r="B102" s="410">
        <v>80195</v>
      </c>
      <c r="C102" s="411"/>
      <c r="D102" s="412" t="s">
        <v>16</v>
      </c>
      <c r="E102" s="413"/>
      <c r="F102" s="413"/>
      <c r="G102" s="410"/>
      <c r="H102" s="413"/>
      <c r="I102" s="403"/>
      <c r="J102" s="373"/>
      <c r="K102" s="403"/>
      <c r="L102" s="373"/>
      <c r="M102" s="403"/>
      <c r="N102" s="373"/>
      <c r="O102" s="403">
        <v>9120</v>
      </c>
      <c r="P102" s="373">
        <f t="shared" si="37"/>
        <v>9120</v>
      </c>
    </row>
    <row r="103" spans="1:16" ht="36">
      <c r="A103" s="410"/>
      <c r="B103" s="410"/>
      <c r="C103" s="411" t="s">
        <v>100</v>
      </c>
      <c r="D103" s="412" t="s">
        <v>107</v>
      </c>
      <c r="E103" s="413"/>
      <c r="F103" s="413"/>
      <c r="G103" s="410"/>
      <c r="H103" s="413"/>
      <c r="I103" s="403"/>
      <c r="J103" s="373"/>
      <c r="K103" s="403"/>
      <c r="L103" s="373"/>
      <c r="M103" s="403"/>
      <c r="N103" s="373"/>
      <c r="O103" s="403">
        <v>9120</v>
      </c>
      <c r="P103" s="373">
        <f t="shared" si="37"/>
        <v>9120</v>
      </c>
    </row>
    <row r="104" spans="1:16" ht="12.75" hidden="1">
      <c r="A104" s="401">
        <v>852</v>
      </c>
      <c r="B104" s="401"/>
      <c r="C104" s="405"/>
      <c r="D104" s="406" t="s">
        <v>103</v>
      </c>
      <c r="E104" s="407" t="e">
        <f>SUM(E106+E108+E110+#REF!+E114+#REF!+#REF!)</f>
        <v>#REF!</v>
      </c>
      <c r="F104" s="407">
        <f>SUM(F106+F108+F110+F114)</f>
        <v>817365</v>
      </c>
      <c r="G104" s="410">
        <v>0</v>
      </c>
      <c r="H104" s="407">
        <f>SUM(H106+H108+H110+H114)</f>
        <v>817365</v>
      </c>
      <c r="I104" s="407">
        <f aca="true" t="shared" si="38" ref="I104:N104">SUM(I106+I108+I110+I114+I118)</f>
        <v>10014</v>
      </c>
      <c r="J104" s="407">
        <f t="shared" si="38"/>
        <v>827379</v>
      </c>
      <c r="K104" s="407">
        <f t="shared" si="38"/>
        <v>0</v>
      </c>
      <c r="L104" s="407">
        <f t="shared" si="38"/>
        <v>827379</v>
      </c>
      <c r="M104" s="407">
        <f t="shared" si="38"/>
        <v>46700</v>
      </c>
      <c r="N104" s="364">
        <f t="shared" si="38"/>
        <v>874079</v>
      </c>
      <c r="O104" s="403"/>
      <c r="P104" s="373">
        <f t="shared" si="37"/>
        <v>874079</v>
      </c>
    </row>
    <row r="105" spans="1:16" ht="12.75" hidden="1">
      <c r="A105" s="401"/>
      <c r="B105" s="401"/>
      <c r="C105" s="405"/>
      <c r="D105" s="406"/>
      <c r="E105" s="407"/>
      <c r="F105" s="407"/>
      <c r="G105" s="410"/>
      <c r="H105" s="407"/>
      <c r="I105" s="403"/>
      <c r="J105" s="403"/>
      <c r="K105" s="403"/>
      <c r="L105" s="403"/>
      <c r="M105" s="403"/>
      <c r="N105" s="403"/>
      <c r="O105" s="403"/>
      <c r="P105" s="373">
        <f aca="true" t="shared" si="39" ref="P105:P135">N105+O105</f>
        <v>0</v>
      </c>
    </row>
    <row r="106" spans="1:16" ht="36" hidden="1">
      <c r="A106" s="410"/>
      <c r="B106" s="410">
        <v>85212</v>
      </c>
      <c r="C106" s="411"/>
      <c r="D106" s="412" t="s">
        <v>104</v>
      </c>
      <c r="E106" s="413" t="e">
        <f>SUM(E107+#REF!)</f>
        <v>#REF!</v>
      </c>
      <c r="F106" s="413">
        <f>SUM(F107)</f>
        <v>716000</v>
      </c>
      <c r="G106" s="410">
        <v>0</v>
      </c>
      <c r="H106" s="413">
        <f aca="true" t="shared" si="40" ref="H106:N106">SUM(H107)</f>
        <v>716000</v>
      </c>
      <c r="I106" s="413">
        <f t="shared" si="40"/>
        <v>0</v>
      </c>
      <c r="J106" s="413">
        <f t="shared" si="40"/>
        <v>716000</v>
      </c>
      <c r="K106" s="413">
        <f t="shared" si="40"/>
        <v>0</v>
      </c>
      <c r="L106" s="413">
        <f t="shared" si="40"/>
        <v>716000</v>
      </c>
      <c r="M106" s="413">
        <f t="shared" si="40"/>
        <v>0</v>
      </c>
      <c r="N106" s="365">
        <f t="shared" si="40"/>
        <v>716000</v>
      </c>
      <c r="O106" s="403"/>
      <c r="P106" s="373">
        <f t="shared" si="39"/>
        <v>716000</v>
      </c>
    </row>
    <row r="107" spans="1:16" ht="60" hidden="1">
      <c r="A107" s="410"/>
      <c r="B107" s="410"/>
      <c r="C107" s="411" t="s">
        <v>36</v>
      </c>
      <c r="D107" s="412" t="s">
        <v>37</v>
      </c>
      <c r="E107" s="413">
        <v>357346</v>
      </c>
      <c r="F107" s="413">
        <v>716000</v>
      </c>
      <c r="G107" s="410">
        <v>0</v>
      </c>
      <c r="H107" s="413">
        <v>716000</v>
      </c>
      <c r="I107" s="403"/>
      <c r="J107" s="373">
        <f>H107+I107</f>
        <v>716000</v>
      </c>
      <c r="K107" s="403"/>
      <c r="L107" s="373">
        <f>J107+K107</f>
        <v>716000</v>
      </c>
      <c r="M107" s="373">
        <v>0</v>
      </c>
      <c r="N107" s="373">
        <f>L107+M107</f>
        <v>716000</v>
      </c>
      <c r="O107" s="403"/>
      <c r="P107" s="373">
        <f t="shared" si="39"/>
        <v>716000</v>
      </c>
    </row>
    <row r="108" spans="1:16" ht="48" hidden="1">
      <c r="A108" s="410"/>
      <c r="B108" s="410">
        <v>85213</v>
      </c>
      <c r="C108" s="411"/>
      <c r="D108" s="412" t="s">
        <v>105</v>
      </c>
      <c r="E108" s="413">
        <f>SUM(E109)</f>
        <v>6900</v>
      </c>
      <c r="F108" s="413">
        <f>SUM(F109)</f>
        <v>6500</v>
      </c>
      <c r="G108" s="410">
        <v>0</v>
      </c>
      <c r="H108" s="413">
        <f aca="true" t="shared" si="41" ref="H108:N108">SUM(H109)</f>
        <v>6500</v>
      </c>
      <c r="I108" s="413">
        <f t="shared" si="41"/>
        <v>0</v>
      </c>
      <c r="J108" s="413">
        <f t="shared" si="41"/>
        <v>6500</v>
      </c>
      <c r="K108" s="413">
        <f t="shared" si="41"/>
        <v>0</v>
      </c>
      <c r="L108" s="413">
        <f t="shared" si="41"/>
        <v>6500</v>
      </c>
      <c r="M108" s="413">
        <f t="shared" si="41"/>
        <v>0</v>
      </c>
      <c r="N108" s="365">
        <f t="shared" si="41"/>
        <v>6500</v>
      </c>
      <c r="O108" s="403"/>
      <c r="P108" s="373">
        <f t="shared" si="39"/>
        <v>6500</v>
      </c>
    </row>
    <row r="109" spans="1:16" ht="60" hidden="1">
      <c r="A109" s="410"/>
      <c r="B109" s="410"/>
      <c r="C109" s="411" t="s">
        <v>36</v>
      </c>
      <c r="D109" s="412" t="s">
        <v>37</v>
      </c>
      <c r="E109" s="413">
        <v>6900</v>
      </c>
      <c r="F109" s="413">
        <v>6500</v>
      </c>
      <c r="G109" s="410">
        <v>0</v>
      </c>
      <c r="H109" s="413">
        <v>6500</v>
      </c>
      <c r="I109" s="403"/>
      <c r="J109" s="373">
        <f>H109+I109</f>
        <v>6500</v>
      </c>
      <c r="K109" s="403"/>
      <c r="L109" s="373">
        <f>J109+K109</f>
        <v>6500</v>
      </c>
      <c r="M109" s="373">
        <v>0</v>
      </c>
      <c r="N109" s="373">
        <f>L109+M109</f>
        <v>6500</v>
      </c>
      <c r="O109" s="403"/>
      <c r="P109" s="373">
        <f t="shared" si="39"/>
        <v>6500</v>
      </c>
    </row>
    <row r="110" spans="1:16" ht="24" hidden="1">
      <c r="A110" s="410"/>
      <c r="B110" s="410">
        <v>85214</v>
      </c>
      <c r="C110" s="411"/>
      <c r="D110" s="412" t="s">
        <v>106</v>
      </c>
      <c r="E110" s="413">
        <f>SUM(E112+E113)</f>
        <v>49266</v>
      </c>
      <c r="F110" s="413">
        <f>SUM(F112+F113)</f>
        <v>47400</v>
      </c>
      <c r="G110" s="410">
        <v>0</v>
      </c>
      <c r="H110" s="413">
        <f>SUM(H112+H113)</f>
        <v>47400</v>
      </c>
      <c r="I110" s="413">
        <v>1650</v>
      </c>
      <c r="J110" s="413">
        <f>SUM(J111:J113)</f>
        <v>49050</v>
      </c>
      <c r="K110" s="413">
        <f>SUM(K111:K113)</f>
        <v>0</v>
      </c>
      <c r="L110" s="413">
        <f>SUM(L111:L113)</f>
        <v>49050</v>
      </c>
      <c r="M110" s="373">
        <f>M112+M113</f>
        <v>46700</v>
      </c>
      <c r="N110" s="403">
        <f>SUM(N111:N113)</f>
        <v>95750</v>
      </c>
      <c r="O110" s="403"/>
      <c r="P110" s="373">
        <f t="shared" si="39"/>
        <v>95750</v>
      </c>
    </row>
    <row r="111" spans="1:16" ht="12.75" hidden="1">
      <c r="A111" s="410"/>
      <c r="B111" s="410"/>
      <c r="C111" s="411" t="s">
        <v>26</v>
      </c>
      <c r="D111" s="412" t="s">
        <v>27</v>
      </c>
      <c r="E111" s="413"/>
      <c r="F111" s="413"/>
      <c r="G111" s="410"/>
      <c r="H111" s="413">
        <v>0</v>
      </c>
      <c r="I111" s="413">
        <v>1650</v>
      </c>
      <c r="J111" s="413">
        <v>1650</v>
      </c>
      <c r="K111" s="403"/>
      <c r="L111" s="373">
        <f>J111+K111</f>
        <v>1650</v>
      </c>
      <c r="M111" s="403"/>
      <c r="N111" s="373">
        <f>L111+M111</f>
        <v>1650</v>
      </c>
      <c r="O111" s="403"/>
      <c r="P111" s="373">
        <f t="shared" si="39"/>
        <v>1650</v>
      </c>
    </row>
    <row r="112" spans="1:16" ht="60" hidden="1">
      <c r="A112" s="410"/>
      <c r="B112" s="410"/>
      <c r="C112" s="411" t="s">
        <v>36</v>
      </c>
      <c r="D112" s="412" t="s">
        <v>37</v>
      </c>
      <c r="E112" s="413">
        <v>38325</v>
      </c>
      <c r="F112" s="413">
        <v>15800</v>
      </c>
      <c r="G112" s="410">
        <v>0</v>
      </c>
      <c r="H112" s="413">
        <v>15800</v>
      </c>
      <c r="I112" s="403"/>
      <c r="J112" s="373">
        <f>H112+I112</f>
        <v>15800</v>
      </c>
      <c r="K112" s="403"/>
      <c r="L112" s="373">
        <f>J112+K112</f>
        <v>15800</v>
      </c>
      <c r="M112" s="373">
        <v>12000</v>
      </c>
      <c r="N112" s="373">
        <f aca="true" t="shared" si="42" ref="N112:N119">L112+M112</f>
        <v>27800</v>
      </c>
      <c r="O112" s="403"/>
      <c r="P112" s="373">
        <f t="shared" si="39"/>
        <v>27800</v>
      </c>
    </row>
    <row r="113" spans="1:16" ht="36" hidden="1">
      <c r="A113" s="410"/>
      <c r="B113" s="410"/>
      <c r="C113" s="411" t="s">
        <v>100</v>
      </c>
      <c r="D113" s="412" t="s">
        <v>107</v>
      </c>
      <c r="E113" s="413">
        <v>10941</v>
      </c>
      <c r="F113" s="413">
        <v>31600</v>
      </c>
      <c r="G113" s="410">
        <v>0</v>
      </c>
      <c r="H113" s="413">
        <v>31600</v>
      </c>
      <c r="I113" s="403"/>
      <c r="J113" s="373">
        <f>H113+I113</f>
        <v>31600</v>
      </c>
      <c r="K113" s="403"/>
      <c r="L113" s="373">
        <f>J113+K113</f>
        <v>31600</v>
      </c>
      <c r="M113" s="403">
        <v>34700</v>
      </c>
      <c r="N113" s="373">
        <f t="shared" si="42"/>
        <v>66300</v>
      </c>
      <c r="O113" s="403"/>
      <c r="P113" s="373">
        <f t="shared" si="39"/>
        <v>66300</v>
      </c>
    </row>
    <row r="114" spans="1:16" ht="13.5" customHeight="1" hidden="1">
      <c r="A114" s="410"/>
      <c r="B114" s="410">
        <v>85219</v>
      </c>
      <c r="C114" s="411"/>
      <c r="D114" s="412" t="s">
        <v>108</v>
      </c>
      <c r="E114" s="413">
        <f>SUM(E115:E116)</f>
        <v>630</v>
      </c>
      <c r="F114" s="413">
        <f>SUM(F115:F117)</f>
        <v>47465</v>
      </c>
      <c r="G114" s="410">
        <v>0</v>
      </c>
      <c r="H114" s="413">
        <f>SUM(H115:H117)</f>
        <v>47465</v>
      </c>
      <c r="I114" s="413">
        <f>SUM(I115:I117)</f>
        <v>0</v>
      </c>
      <c r="J114" s="413">
        <f>SUM(J115:J117)</f>
        <v>47465</v>
      </c>
      <c r="K114" s="413">
        <f>SUM(K115:K117)</f>
        <v>0</v>
      </c>
      <c r="L114" s="413">
        <f>SUM(L115:L117)</f>
        <v>47465</v>
      </c>
      <c r="M114" s="403"/>
      <c r="N114" s="373">
        <f t="shared" si="42"/>
        <v>47465</v>
      </c>
      <c r="O114" s="403"/>
      <c r="P114" s="373">
        <f t="shared" si="39"/>
        <v>47465</v>
      </c>
    </row>
    <row r="115" spans="1:16" ht="12.75" hidden="1">
      <c r="A115" s="410"/>
      <c r="B115" s="410"/>
      <c r="C115" s="411" t="s">
        <v>32</v>
      </c>
      <c r="D115" s="412" t="s">
        <v>33</v>
      </c>
      <c r="E115" s="413">
        <v>603</v>
      </c>
      <c r="F115" s="413">
        <v>937</v>
      </c>
      <c r="G115" s="410">
        <v>0</v>
      </c>
      <c r="H115" s="413">
        <v>937</v>
      </c>
      <c r="I115" s="403"/>
      <c r="J115" s="373">
        <f>H115+I115</f>
        <v>937</v>
      </c>
      <c r="K115" s="403"/>
      <c r="L115" s="373">
        <f>J115+K115</f>
        <v>937</v>
      </c>
      <c r="M115" s="403"/>
      <c r="N115" s="373">
        <f t="shared" si="42"/>
        <v>937</v>
      </c>
      <c r="O115" s="403"/>
      <c r="P115" s="373">
        <f t="shared" si="39"/>
        <v>937</v>
      </c>
    </row>
    <row r="116" spans="1:16" ht="12.75" hidden="1">
      <c r="A116" s="410"/>
      <c r="B116" s="410"/>
      <c r="C116" s="411" t="s">
        <v>95</v>
      </c>
      <c r="D116" s="412" t="s">
        <v>96</v>
      </c>
      <c r="E116" s="413">
        <v>27</v>
      </c>
      <c r="F116" s="413">
        <v>28</v>
      </c>
      <c r="G116" s="410">
        <v>0</v>
      </c>
      <c r="H116" s="413">
        <v>28</v>
      </c>
      <c r="I116" s="403"/>
      <c r="J116" s="373">
        <f>H116+I116</f>
        <v>28</v>
      </c>
      <c r="K116" s="403"/>
      <c r="L116" s="373">
        <f>J116+K116</f>
        <v>28</v>
      </c>
      <c r="M116" s="403"/>
      <c r="N116" s="373">
        <f t="shared" si="42"/>
        <v>28</v>
      </c>
      <c r="O116" s="403"/>
      <c r="P116" s="373">
        <f t="shared" si="39"/>
        <v>28</v>
      </c>
    </row>
    <row r="117" spans="1:16" ht="36" hidden="1">
      <c r="A117" s="410"/>
      <c r="B117" s="410"/>
      <c r="C117" s="411" t="s">
        <v>100</v>
      </c>
      <c r="D117" s="412" t="s">
        <v>109</v>
      </c>
      <c r="E117" s="413">
        <v>0</v>
      </c>
      <c r="F117" s="413">
        <v>46500</v>
      </c>
      <c r="G117" s="410">
        <v>0</v>
      </c>
      <c r="H117" s="413">
        <v>46500</v>
      </c>
      <c r="I117" s="403"/>
      <c r="J117" s="373">
        <f>H117+I117</f>
        <v>46500</v>
      </c>
      <c r="K117" s="403"/>
      <c r="L117" s="373">
        <f>J117+K117</f>
        <v>46500</v>
      </c>
      <c r="M117" s="403"/>
      <c r="N117" s="373">
        <f t="shared" si="42"/>
        <v>46500</v>
      </c>
      <c r="O117" s="403"/>
      <c r="P117" s="373">
        <f t="shared" si="39"/>
        <v>46500</v>
      </c>
    </row>
    <row r="118" spans="1:16" ht="12.75" hidden="1">
      <c r="A118" s="410"/>
      <c r="B118" s="410">
        <v>85295</v>
      </c>
      <c r="C118" s="411"/>
      <c r="D118" s="412" t="s">
        <v>16</v>
      </c>
      <c r="E118" s="413"/>
      <c r="F118" s="413"/>
      <c r="G118" s="410"/>
      <c r="H118" s="413"/>
      <c r="I118" s="403">
        <f>I119</f>
        <v>8364</v>
      </c>
      <c r="J118" s="373">
        <f>J119</f>
        <v>8364</v>
      </c>
      <c r="K118" s="373">
        <f>K119</f>
        <v>0</v>
      </c>
      <c r="L118" s="373">
        <f>L119</f>
        <v>8364</v>
      </c>
      <c r="M118" s="403"/>
      <c r="N118" s="373">
        <f t="shared" si="42"/>
        <v>8364</v>
      </c>
      <c r="O118" s="403"/>
      <c r="P118" s="373">
        <f t="shared" si="39"/>
        <v>8364</v>
      </c>
    </row>
    <row r="119" spans="1:16" ht="36" hidden="1">
      <c r="A119" s="410"/>
      <c r="B119" s="410"/>
      <c r="C119" s="411" t="s">
        <v>100</v>
      </c>
      <c r="D119" s="412" t="s">
        <v>109</v>
      </c>
      <c r="E119" s="413"/>
      <c r="F119" s="413"/>
      <c r="G119" s="410"/>
      <c r="H119" s="413"/>
      <c r="I119" s="403">
        <v>8364</v>
      </c>
      <c r="J119" s="373">
        <f>SUM(H119+I119)</f>
        <v>8364</v>
      </c>
      <c r="K119" s="403"/>
      <c r="L119" s="373">
        <f>J119+K119</f>
        <v>8364</v>
      </c>
      <c r="M119" s="403"/>
      <c r="N119" s="373">
        <f t="shared" si="42"/>
        <v>8364</v>
      </c>
      <c r="O119" s="403"/>
      <c r="P119" s="373">
        <f t="shared" si="39"/>
        <v>8364</v>
      </c>
    </row>
    <row r="120" spans="1:16" ht="12.75" hidden="1">
      <c r="A120" s="401">
        <v>854</v>
      </c>
      <c r="B120" s="401"/>
      <c r="C120" s="405"/>
      <c r="D120" s="406" t="s">
        <v>110</v>
      </c>
      <c r="E120" s="407">
        <f>SUM(E124)</f>
        <v>13000</v>
      </c>
      <c r="F120" s="407">
        <f>SUM(F124)</f>
        <v>7000</v>
      </c>
      <c r="G120" s="407">
        <f>SUM(G123)</f>
        <v>147439</v>
      </c>
      <c r="H120" s="407">
        <f>SUM(H123)</f>
        <v>154439</v>
      </c>
      <c r="I120" s="407">
        <f>SUM(I123)</f>
        <v>0</v>
      </c>
      <c r="J120" s="407">
        <f>SUM(J123)</f>
        <v>154439</v>
      </c>
      <c r="K120" s="407">
        <f>SUM(K121+K123)</f>
        <v>20658</v>
      </c>
      <c r="L120" s="407">
        <f>SUM(L121+L123)</f>
        <v>175097</v>
      </c>
      <c r="M120" s="407">
        <f>SUM(M121+M123)</f>
        <v>0</v>
      </c>
      <c r="N120" s="364">
        <f>SUM(N121+N123)</f>
        <v>175097</v>
      </c>
      <c r="O120" s="403"/>
      <c r="P120" s="373">
        <f t="shared" si="39"/>
        <v>175097</v>
      </c>
    </row>
    <row r="121" spans="1:16" ht="12.75" hidden="1">
      <c r="A121" s="401"/>
      <c r="B121" s="410">
        <v>85415</v>
      </c>
      <c r="C121" s="411"/>
      <c r="D121" s="412" t="s">
        <v>334</v>
      </c>
      <c r="E121" s="413"/>
      <c r="F121" s="413"/>
      <c r="G121" s="413"/>
      <c r="H121" s="413"/>
      <c r="I121" s="413"/>
      <c r="J121" s="413"/>
      <c r="K121" s="413">
        <v>20658</v>
      </c>
      <c r="L121" s="413">
        <v>20658</v>
      </c>
      <c r="M121" s="403"/>
      <c r="N121" s="373">
        <f>L121</f>
        <v>20658</v>
      </c>
      <c r="O121" s="403"/>
      <c r="P121" s="373">
        <f t="shared" si="39"/>
        <v>20658</v>
      </c>
    </row>
    <row r="122" spans="1:16" ht="36" hidden="1">
      <c r="A122" s="401"/>
      <c r="B122" s="410"/>
      <c r="C122" s="411" t="s">
        <v>100</v>
      </c>
      <c r="D122" s="412" t="s">
        <v>109</v>
      </c>
      <c r="E122" s="413"/>
      <c r="F122" s="413"/>
      <c r="G122" s="413"/>
      <c r="H122" s="413"/>
      <c r="I122" s="413"/>
      <c r="J122" s="413"/>
      <c r="K122" s="413">
        <v>20658</v>
      </c>
      <c r="L122" s="413">
        <v>20658</v>
      </c>
      <c r="M122" s="403"/>
      <c r="N122" s="373">
        <f>L122</f>
        <v>20658</v>
      </c>
      <c r="O122" s="403"/>
      <c r="P122" s="373">
        <f t="shared" si="39"/>
        <v>20658</v>
      </c>
    </row>
    <row r="123" spans="1:16" ht="12.75" hidden="1">
      <c r="A123" s="410"/>
      <c r="B123" s="410">
        <v>85495</v>
      </c>
      <c r="C123" s="411"/>
      <c r="D123" s="412" t="s">
        <v>16</v>
      </c>
      <c r="E123" s="413">
        <f>SUM(E124)</f>
        <v>13000</v>
      </c>
      <c r="F123" s="413">
        <f>SUM(F124)</f>
        <v>7000</v>
      </c>
      <c r="G123" s="415">
        <v>147439</v>
      </c>
      <c r="H123" s="415">
        <f>SUM(H124:H125)</f>
        <v>154439</v>
      </c>
      <c r="I123" s="415">
        <f>SUM(I124:I125)</f>
        <v>0</v>
      </c>
      <c r="J123" s="415">
        <f>SUM(J124:J125)</f>
        <v>154439</v>
      </c>
      <c r="K123" s="415">
        <f>SUM(K124:K125)</f>
        <v>0</v>
      </c>
      <c r="L123" s="415">
        <f>SUM(L124:L125)</f>
        <v>154439</v>
      </c>
      <c r="M123" s="403"/>
      <c r="N123" s="373">
        <f>L123</f>
        <v>154439</v>
      </c>
      <c r="O123" s="403"/>
      <c r="P123" s="373">
        <f t="shared" si="39"/>
        <v>154439</v>
      </c>
    </row>
    <row r="124" spans="1:16" ht="12.75" hidden="1">
      <c r="A124" s="410"/>
      <c r="B124" s="410"/>
      <c r="C124" s="411" t="s">
        <v>41</v>
      </c>
      <c r="D124" s="412" t="s">
        <v>42</v>
      </c>
      <c r="E124" s="413">
        <v>13000</v>
      </c>
      <c r="F124" s="413">
        <v>7000</v>
      </c>
      <c r="G124" s="410">
        <v>139500</v>
      </c>
      <c r="H124" s="415">
        <f>SUM(F124:G124)</f>
        <v>146500</v>
      </c>
      <c r="I124" s="403"/>
      <c r="J124" s="373">
        <f>H124+I124</f>
        <v>146500</v>
      </c>
      <c r="K124" s="403"/>
      <c r="L124" s="373">
        <f>J124+K124</f>
        <v>146500</v>
      </c>
      <c r="M124" s="403"/>
      <c r="N124" s="373">
        <f>L124</f>
        <v>146500</v>
      </c>
      <c r="O124" s="403"/>
      <c r="P124" s="373">
        <f t="shared" si="39"/>
        <v>146500</v>
      </c>
    </row>
    <row r="125" spans="1:16" ht="12.75" hidden="1">
      <c r="A125" s="410"/>
      <c r="B125" s="410"/>
      <c r="C125" s="411" t="s">
        <v>95</v>
      </c>
      <c r="D125" s="412" t="s">
        <v>27</v>
      </c>
      <c r="E125" s="403"/>
      <c r="F125" s="403">
        <v>0</v>
      </c>
      <c r="G125" s="410">
        <v>7939</v>
      </c>
      <c r="H125" s="415">
        <f>SUM(E125:G125)</f>
        <v>7939</v>
      </c>
      <c r="I125" s="403"/>
      <c r="J125" s="373">
        <f>H125+I125</f>
        <v>7939</v>
      </c>
      <c r="K125" s="403"/>
      <c r="L125" s="373">
        <f>J125+K125</f>
        <v>7939</v>
      </c>
      <c r="M125" s="403"/>
      <c r="N125" s="373">
        <f>L125</f>
        <v>7939</v>
      </c>
      <c r="O125" s="403"/>
      <c r="P125" s="373">
        <f t="shared" si="39"/>
        <v>7939</v>
      </c>
    </row>
    <row r="126" spans="1:16" ht="24" hidden="1">
      <c r="A126" s="401">
        <v>900</v>
      </c>
      <c r="B126" s="401"/>
      <c r="C126" s="405"/>
      <c r="D126" s="406" t="s">
        <v>111</v>
      </c>
      <c r="E126" s="407" t="e">
        <f>SUM(#REF!+E127+E129)</f>
        <v>#REF!</v>
      </c>
      <c r="F126" s="407">
        <f>SUM(F127+F129)</f>
        <v>17130</v>
      </c>
      <c r="G126" s="410"/>
      <c r="H126" s="407">
        <f>SUM(H127+H129)</f>
        <v>17130</v>
      </c>
      <c r="I126" s="407">
        <f>SUM(I127+I129)</f>
        <v>0</v>
      </c>
      <c r="J126" s="407">
        <f>SUM(J127+J129)</f>
        <v>17130</v>
      </c>
      <c r="K126" s="407">
        <f>SUM(K127+K129)</f>
        <v>0</v>
      </c>
      <c r="L126" s="407">
        <f>SUM(L127+L129)</f>
        <v>17130</v>
      </c>
      <c r="M126" s="407">
        <f>M127+M129</f>
        <v>11200</v>
      </c>
      <c r="N126" s="364">
        <f>SUM(N127+N129)</f>
        <v>28330</v>
      </c>
      <c r="O126" s="403"/>
      <c r="P126" s="373">
        <f t="shared" si="39"/>
        <v>28330</v>
      </c>
    </row>
    <row r="127" spans="1:16" ht="36" hidden="1">
      <c r="A127" s="410"/>
      <c r="B127" s="410">
        <v>90020</v>
      </c>
      <c r="C127" s="411"/>
      <c r="D127" s="412" t="s">
        <v>113</v>
      </c>
      <c r="E127" s="413">
        <f>SUM(E128)</f>
        <v>1000</v>
      </c>
      <c r="F127" s="413">
        <f>SUM(F128)</f>
        <v>1500</v>
      </c>
      <c r="G127" s="410"/>
      <c r="H127" s="413">
        <f>SUM(H128)</f>
        <v>1500</v>
      </c>
      <c r="I127" s="413">
        <f>SUM(I128)</f>
        <v>0</v>
      </c>
      <c r="J127" s="413">
        <f>SUM(J128)</f>
        <v>1500</v>
      </c>
      <c r="K127" s="413">
        <f>SUM(K128)</f>
        <v>0</v>
      </c>
      <c r="L127" s="413">
        <f>SUM(L128)</f>
        <v>1500</v>
      </c>
      <c r="M127" s="403"/>
      <c r="N127" s="373">
        <f>L127+M127</f>
        <v>1500</v>
      </c>
      <c r="O127" s="403"/>
      <c r="P127" s="373">
        <f t="shared" si="39"/>
        <v>1500</v>
      </c>
    </row>
    <row r="128" spans="1:16" ht="12.75" hidden="1">
      <c r="A128" s="410"/>
      <c r="B128" s="410"/>
      <c r="C128" s="411" t="s">
        <v>114</v>
      </c>
      <c r="D128" s="412" t="s">
        <v>115</v>
      </c>
      <c r="E128" s="413">
        <v>1000</v>
      </c>
      <c r="F128" s="413">
        <v>1500</v>
      </c>
      <c r="G128" s="410"/>
      <c r="H128" s="413">
        <v>1500</v>
      </c>
      <c r="I128" s="403"/>
      <c r="J128" s="373">
        <f>H128+I128</f>
        <v>1500</v>
      </c>
      <c r="K128" s="403"/>
      <c r="L128" s="373">
        <f>J128+K128</f>
        <v>1500</v>
      </c>
      <c r="M128" s="403"/>
      <c r="N128" s="373">
        <f>L128+M128</f>
        <v>1500</v>
      </c>
      <c r="O128" s="403"/>
      <c r="P128" s="373">
        <f t="shared" si="39"/>
        <v>1500</v>
      </c>
    </row>
    <row r="129" spans="1:16" ht="12.75" hidden="1">
      <c r="A129" s="410"/>
      <c r="B129" s="410">
        <v>90095</v>
      </c>
      <c r="C129" s="411"/>
      <c r="D129" s="412" t="s">
        <v>16</v>
      </c>
      <c r="E129" s="413">
        <f>SUM(E130:E131)</f>
        <v>15100</v>
      </c>
      <c r="F129" s="413">
        <f>SUM(F130:F131)</f>
        <v>15630</v>
      </c>
      <c r="G129" s="410"/>
      <c r="H129" s="413">
        <f>SUM(H130:H131)</f>
        <v>15630</v>
      </c>
      <c r="I129" s="413">
        <f>SUM(I130:I131)</f>
        <v>0</v>
      </c>
      <c r="J129" s="413">
        <f>SUM(J130:J131)</f>
        <v>15630</v>
      </c>
      <c r="K129" s="413">
        <f>SUM(K130:K131)</f>
        <v>0</v>
      </c>
      <c r="L129" s="413">
        <f>SUM(L130:L131)</f>
        <v>15630</v>
      </c>
      <c r="M129" s="413">
        <f>SUM(M130:M132)</f>
        <v>11200</v>
      </c>
      <c r="N129" s="365">
        <f>SUM(N130:N132)</f>
        <v>26830</v>
      </c>
      <c r="O129" s="403"/>
      <c r="P129" s="373">
        <f t="shared" si="39"/>
        <v>26830</v>
      </c>
    </row>
    <row r="130" spans="1:16" ht="12.75" hidden="1">
      <c r="A130" s="410"/>
      <c r="B130" s="410"/>
      <c r="C130" s="411" t="s">
        <v>26</v>
      </c>
      <c r="D130" s="412" t="s">
        <v>27</v>
      </c>
      <c r="E130" s="413">
        <v>15000</v>
      </c>
      <c r="F130" s="413">
        <v>15500</v>
      </c>
      <c r="G130" s="410"/>
      <c r="H130" s="413">
        <v>15500</v>
      </c>
      <c r="I130" s="403"/>
      <c r="J130" s="373">
        <f>H130+I130</f>
        <v>15500</v>
      </c>
      <c r="K130" s="403"/>
      <c r="L130" s="373">
        <f>J130+K130</f>
        <v>15500</v>
      </c>
      <c r="M130" s="403"/>
      <c r="N130" s="373">
        <f>L130+M130</f>
        <v>15500</v>
      </c>
      <c r="O130" s="403"/>
      <c r="P130" s="373">
        <f t="shared" si="39"/>
        <v>15500</v>
      </c>
    </row>
    <row r="131" spans="1:16" ht="12.75" hidden="1">
      <c r="A131" s="410"/>
      <c r="B131" s="410"/>
      <c r="C131" s="411" t="s">
        <v>32</v>
      </c>
      <c r="D131" s="412" t="s">
        <v>33</v>
      </c>
      <c r="E131" s="413">
        <v>100</v>
      </c>
      <c r="F131" s="413">
        <v>130</v>
      </c>
      <c r="G131" s="410"/>
      <c r="H131" s="413">
        <v>130</v>
      </c>
      <c r="I131" s="403"/>
      <c r="J131" s="373">
        <f>H131+I131</f>
        <v>130</v>
      </c>
      <c r="K131" s="403"/>
      <c r="L131" s="373">
        <f>J131+K131</f>
        <v>130</v>
      </c>
      <c r="M131" s="403"/>
      <c r="N131" s="373">
        <f>L131+M131</f>
        <v>130</v>
      </c>
      <c r="O131" s="403"/>
      <c r="P131" s="373">
        <f t="shared" si="39"/>
        <v>130</v>
      </c>
    </row>
    <row r="132" spans="1:16" ht="36" hidden="1">
      <c r="A132" s="410"/>
      <c r="B132" s="410"/>
      <c r="C132" s="411" t="s">
        <v>352</v>
      </c>
      <c r="D132" s="412" t="s">
        <v>353</v>
      </c>
      <c r="E132" s="413"/>
      <c r="F132" s="413"/>
      <c r="G132" s="410"/>
      <c r="H132" s="413"/>
      <c r="I132" s="403"/>
      <c r="J132" s="373"/>
      <c r="K132" s="403"/>
      <c r="L132" s="373"/>
      <c r="M132" s="373">
        <v>11200</v>
      </c>
      <c r="N132" s="373">
        <f>L132+M132</f>
        <v>11200</v>
      </c>
      <c r="O132" s="403"/>
      <c r="P132" s="373">
        <f t="shared" si="39"/>
        <v>11200</v>
      </c>
    </row>
    <row r="133" spans="1:16" ht="12.75" hidden="1">
      <c r="A133" s="401">
        <v>926</v>
      </c>
      <c r="B133" s="401"/>
      <c r="C133" s="405"/>
      <c r="D133" s="406" t="s">
        <v>116</v>
      </c>
      <c r="E133" s="407">
        <f>SUM(E134)</f>
        <v>0</v>
      </c>
      <c r="F133" s="407">
        <f>SUM(F134)</f>
        <v>800000</v>
      </c>
      <c r="G133" s="410"/>
      <c r="H133" s="407">
        <f aca="true" t="shared" si="43" ref="H133:L134">SUM(H134)</f>
        <v>800000</v>
      </c>
      <c r="I133" s="407">
        <f t="shared" si="43"/>
        <v>0</v>
      </c>
      <c r="J133" s="407">
        <f t="shared" si="43"/>
        <v>800000</v>
      </c>
      <c r="K133" s="407">
        <f t="shared" si="43"/>
        <v>0</v>
      </c>
      <c r="L133" s="407">
        <f t="shared" si="43"/>
        <v>800000</v>
      </c>
      <c r="M133" s="403"/>
      <c r="N133" s="403"/>
      <c r="O133" s="403"/>
      <c r="P133" s="373">
        <f t="shared" si="39"/>
        <v>0</v>
      </c>
    </row>
    <row r="134" spans="1:16" ht="12.75" hidden="1">
      <c r="A134" s="410"/>
      <c r="B134" s="410">
        <v>92601</v>
      </c>
      <c r="C134" s="411"/>
      <c r="D134" s="412" t="s">
        <v>117</v>
      </c>
      <c r="E134" s="413">
        <f>SUM(E135)</f>
        <v>0</v>
      </c>
      <c r="F134" s="413">
        <f>SUM(F135)</f>
        <v>800000</v>
      </c>
      <c r="G134" s="410"/>
      <c r="H134" s="413">
        <f t="shared" si="43"/>
        <v>800000</v>
      </c>
      <c r="I134" s="413">
        <f t="shared" si="43"/>
        <v>0</v>
      </c>
      <c r="J134" s="413">
        <f t="shared" si="43"/>
        <v>800000</v>
      </c>
      <c r="K134" s="413">
        <f t="shared" si="43"/>
        <v>0</v>
      </c>
      <c r="L134" s="413">
        <f t="shared" si="43"/>
        <v>800000</v>
      </c>
      <c r="M134" s="403"/>
      <c r="N134" s="403"/>
      <c r="O134" s="403"/>
      <c r="P134" s="373">
        <f t="shared" si="39"/>
        <v>0</v>
      </c>
    </row>
    <row r="135" spans="1:16" ht="60" hidden="1">
      <c r="A135" s="410"/>
      <c r="B135" s="410"/>
      <c r="C135" s="411">
        <v>6290</v>
      </c>
      <c r="D135" s="412" t="s">
        <v>256</v>
      </c>
      <c r="E135" s="413">
        <v>0</v>
      </c>
      <c r="F135" s="413">
        <v>800000</v>
      </c>
      <c r="G135" s="410"/>
      <c r="H135" s="413">
        <v>800000</v>
      </c>
      <c r="I135" s="403"/>
      <c r="J135" s="373">
        <f>H135+I135</f>
        <v>800000</v>
      </c>
      <c r="K135" s="403"/>
      <c r="L135" s="373">
        <f>J135+K135</f>
        <v>800000</v>
      </c>
      <c r="M135" s="403"/>
      <c r="N135" s="403"/>
      <c r="O135" s="403"/>
      <c r="P135" s="373">
        <f t="shared" si="39"/>
        <v>0</v>
      </c>
    </row>
    <row r="136" spans="1:16" ht="17.25" customHeight="1">
      <c r="A136" s="410"/>
      <c r="B136" s="410"/>
      <c r="C136" s="411"/>
      <c r="D136" s="406" t="s">
        <v>118</v>
      </c>
      <c r="E136" s="407" t="e">
        <f aca="true" t="shared" si="44" ref="E136:M136">SUM(E10+E14+E17+E26+E34+E42+E45+E48+E80+E90+E104+E120+E126+E133)</f>
        <v>#REF!</v>
      </c>
      <c r="F136" s="407">
        <f t="shared" si="44"/>
        <v>13747161</v>
      </c>
      <c r="G136" s="407">
        <f t="shared" si="44"/>
        <v>508789</v>
      </c>
      <c r="H136" s="407">
        <f t="shared" si="44"/>
        <v>14255950</v>
      </c>
      <c r="I136" s="407">
        <f t="shared" si="44"/>
        <v>10014</v>
      </c>
      <c r="J136" s="407">
        <f t="shared" si="44"/>
        <v>14265964</v>
      </c>
      <c r="K136" s="407">
        <f t="shared" si="44"/>
        <v>62658</v>
      </c>
      <c r="L136" s="407">
        <f>SUM(L10+L14+L17+L26+L34+L42+L45+L48+L80+L90+L104+L120+L126+L133)</f>
        <v>14328622</v>
      </c>
      <c r="M136" s="407">
        <f t="shared" si="44"/>
        <v>54997</v>
      </c>
      <c r="N136" s="364">
        <v>14383619</v>
      </c>
      <c r="O136" s="364">
        <f>SUM(O10+O14+O17+O26+O34+O42+O45+O48+O80+O90+O104+O120+O126+O133)</f>
        <v>113784</v>
      </c>
      <c r="P136" s="364">
        <f>N136+O136</f>
        <v>14497403</v>
      </c>
    </row>
    <row r="137" spans="1:8" ht="27" customHeight="1">
      <c r="A137" s="30"/>
      <c r="B137" s="30"/>
      <c r="C137" s="31"/>
      <c r="D137" s="32"/>
      <c r="E137" s="33"/>
      <c r="F137" s="33"/>
      <c r="G137" s="16"/>
      <c r="H137" s="16"/>
    </row>
    <row r="138" spans="1:16" ht="12.75">
      <c r="A138" s="30"/>
      <c r="B138" s="30"/>
      <c r="C138" s="31"/>
      <c r="D138" s="658" t="s">
        <v>401</v>
      </c>
      <c r="E138" s="648"/>
      <c r="F138" s="648"/>
      <c r="G138" s="659"/>
      <c r="H138" s="659"/>
      <c r="I138" s="659"/>
      <c r="J138" s="659"/>
      <c r="K138" s="659"/>
      <c r="L138" s="659"/>
      <c r="M138" s="659"/>
      <c r="N138" s="659"/>
      <c r="O138" s="659"/>
      <c r="P138" s="659"/>
    </row>
    <row r="139" spans="1:16" ht="12.75">
      <c r="A139" s="30"/>
      <c r="B139" s="30"/>
      <c r="C139" s="31"/>
      <c r="D139" s="368"/>
      <c r="E139" s="369"/>
      <c r="F139" s="369"/>
      <c r="G139" s="370"/>
      <c r="H139" s="370"/>
      <c r="I139" s="370"/>
      <c r="J139" s="370"/>
      <c r="K139" s="370"/>
      <c r="L139" s="370"/>
      <c r="M139" s="370"/>
      <c r="N139" s="370"/>
      <c r="O139" s="370"/>
      <c r="P139" s="370"/>
    </row>
    <row r="140" spans="1:16" ht="12.75">
      <c r="A140" s="30"/>
      <c r="B140" s="30"/>
      <c r="C140" s="31"/>
      <c r="D140" s="368"/>
      <c r="E140" s="371" t="s">
        <v>119</v>
      </c>
      <c r="F140" s="369"/>
      <c r="G140" s="370"/>
      <c r="H140" s="370"/>
      <c r="I140" s="370"/>
      <c r="J140" s="370"/>
      <c r="K140" s="370"/>
      <c r="L140" s="370"/>
      <c r="M140" s="370"/>
      <c r="N140" s="370"/>
      <c r="O140" s="370"/>
      <c r="P140" s="370"/>
    </row>
    <row r="141" spans="1:16" ht="12.75">
      <c r="A141" s="30"/>
      <c r="B141" s="30"/>
      <c r="C141" s="31"/>
      <c r="D141" s="658" t="s">
        <v>402</v>
      </c>
      <c r="E141" s="648"/>
      <c r="F141" s="648"/>
      <c r="G141" s="659"/>
      <c r="H141" s="659"/>
      <c r="I141" s="659"/>
      <c r="J141" s="659"/>
      <c r="K141" s="659"/>
      <c r="L141" s="659"/>
      <c r="M141" s="659"/>
      <c r="N141" s="659"/>
      <c r="O141" s="659"/>
      <c r="P141" s="659"/>
    </row>
    <row r="142" spans="1:16" ht="12.75">
      <c r="A142" s="30"/>
      <c r="B142" s="30"/>
      <c r="C142" s="31"/>
      <c r="D142" s="338"/>
      <c r="E142" s="35"/>
      <c r="F142" s="35"/>
      <c r="G142" s="337"/>
      <c r="H142" s="337"/>
      <c r="I142" s="337"/>
      <c r="J142" s="337"/>
      <c r="K142" s="337"/>
      <c r="L142" s="337"/>
      <c r="M142" s="337"/>
      <c r="N142" s="337"/>
      <c r="O142" s="337"/>
      <c r="P142" s="337"/>
    </row>
    <row r="143" spans="1:16" ht="12.75">
      <c r="A143" s="30"/>
      <c r="B143" s="30"/>
      <c r="C143" s="31"/>
      <c r="D143" s="338"/>
      <c r="E143" s="35"/>
      <c r="F143" s="35"/>
      <c r="G143" s="337"/>
      <c r="H143" s="337"/>
      <c r="I143" s="337"/>
      <c r="J143" s="337"/>
      <c r="K143" s="337"/>
      <c r="L143" s="337"/>
      <c r="M143" s="337"/>
      <c r="N143" s="337"/>
      <c r="O143" s="337"/>
      <c r="P143" s="337"/>
    </row>
    <row r="144" spans="1:16" ht="12.75">
      <c r="A144" s="30"/>
      <c r="B144" s="30"/>
      <c r="C144" s="31"/>
      <c r="D144" s="338"/>
      <c r="E144" s="35"/>
      <c r="F144" s="35"/>
      <c r="G144" s="337"/>
      <c r="H144" s="337"/>
      <c r="I144" s="337"/>
      <c r="J144" s="337"/>
      <c r="K144" s="337"/>
      <c r="L144" s="337"/>
      <c r="M144" s="337"/>
      <c r="N144" s="337"/>
      <c r="O144" s="337"/>
      <c r="P144" s="337"/>
    </row>
    <row r="145" spans="1:16" ht="12.75">
      <c r="A145" s="30"/>
      <c r="B145" s="30"/>
      <c r="C145" s="31"/>
      <c r="D145" s="338"/>
      <c r="E145" s="35"/>
      <c r="F145" s="35"/>
      <c r="G145" s="337"/>
      <c r="H145" s="337"/>
      <c r="I145" s="337"/>
      <c r="J145" s="337"/>
      <c r="K145" s="337"/>
      <c r="L145" s="337"/>
      <c r="M145" s="337"/>
      <c r="N145" s="337"/>
      <c r="O145" s="337"/>
      <c r="P145" s="337"/>
    </row>
    <row r="146" spans="1:16" ht="12.75">
      <c r="A146" s="30"/>
      <c r="B146" s="30"/>
      <c r="C146" s="31"/>
      <c r="D146" s="338"/>
      <c r="E146" s="35"/>
      <c r="F146" s="35"/>
      <c r="G146" s="337"/>
      <c r="H146" s="337"/>
      <c r="I146" s="337"/>
      <c r="J146" s="337"/>
      <c r="K146" s="337"/>
      <c r="L146" s="337"/>
      <c r="M146" s="337"/>
      <c r="N146" s="337"/>
      <c r="O146" s="337"/>
      <c r="P146" s="337"/>
    </row>
    <row r="147" spans="1:16" ht="12.75">
      <c r="A147" s="30"/>
      <c r="B147" s="30"/>
      <c r="C147" s="31"/>
      <c r="D147" s="338"/>
      <c r="E147" s="35"/>
      <c r="F147" s="35"/>
      <c r="G147" s="337"/>
      <c r="H147" s="337"/>
      <c r="I147" s="337"/>
      <c r="J147" s="337"/>
      <c r="K147" s="337"/>
      <c r="L147" s="337"/>
      <c r="M147" s="337"/>
      <c r="N147" s="337"/>
      <c r="O147" s="337"/>
      <c r="P147" s="337"/>
    </row>
    <row r="148" spans="1:16" ht="12.75">
      <c r="A148" s="30"/>
      <c r="B148" s="30"/>
      <c r="C148" s="31"/>
      <c r="D148" s="338"/>
      <c r="E148" s="35"/>
      <c r="F148" s="35"/>
      <c r="G148" s="337"/>
      <c r="H148" s="337"/>
      <c r="I148" s="337"/>
      <c r="J148" s="337"/>
      <c r="K148" s="337"/>
      <c r="L148" s="337"/>
      <c r="M148" s="337"/>
      <c r="N148" s="337"/>
      <c r="O148" s="337"/>
      <c r="P148" s="337"/>
    </row>
    <row r="149" spans="1:16" ht="12.75" customHeight="1">
      <c r="A149" s="30"/>
      <c r="B149" s="30"/>
      <c r="C149" s="31"/>
      <c r="D149" s="338"/>
      <c r="E149" s="35"/>
      <c r="F149" s="35"/>
      <c r="G149" s="337"/>
      <c r="H149" s="337"/>
      <c r="I149" s="337"/>
      <c r="J149" s="337"/>
      <c r="K149" s="337"/>
      <c r="L149" s="337"/>
      <c r="M149" s="337"/>
      <c r="N149" s="337"/>
      <c r="O149" s="337"/>
      <c r="P149" s="337"/>
    </row>
    <row r="150" spans="1:13" ht="12.75">
      <c r="A150" s="30"/>
      <c r="B150" s="30"/>
      <c r="C150" s="31"/>
      <c r="D150" s="338"/>
      <c r="E150" s="35"/>
      <c r="F150" s="35"/>
      <c r="G150" s="337"/>
      <c r="H150" s="337"/>
      <c r="I150" s="337"/>
      <c r="J150" s="337"/>
      <c r="K150" s="337"/>
      <c r="L150" s="337"/>
      <c r="M150" s="337"/>
    </row>
    <row r="151" spans="1:16" ht="12.75">
      <c r="A151" s="30"/>
      <c r="B151" s="30"/>
      <c r="C151" s="337"/>
      <c r="E151" s="35"/>
      <c r="F151" s="35"/>
      <c r="G151" s="337"/>
      <c r="H151" s="337"/>
      <c r="I151" s="337"/>
      <c r="J151" s="337"/>
      <c r="K151" s="337"/>
      <c r="L151" s="337"/>
      <c r="M151" s="337"/>
      <c r="N151" s="361"/>
      <c r="P151" s="337"/>
    </row>
    <row r="152" spans="1:16" ht="12.75">
      <c r="A152" s="30"/>
      <c r="B152" s="30"/>
      <c r="C152" s="337"/>
      <c r="E152" s="35"/>
      <c r="F152" s="35"/>
      <c r="G152" s="337"/>
      <c r="H152" s="337"/>
      <c r="I152" s="337"/>
      <c r="J152" s="337"/>
      <c r="K152" s="337"/>
      <c r="L152" s="337"/>
      <c r="M152" s="337"/>
      <c r="N152" s="361"/>
      <c r="O152" s="337"/>
      <c r="P152" s="337"/>
    </row>
    <row r="153" spans="1:16" ht="12.75">
      <c r="A153" s="30"/>
      <c r="B153" s="30"/>
      <c r="C153" s="31"/>
      <c r="D153" s="338"/>
      <c r="E153" s="35"/>
      <c r="F153" s="35"/>
      <c r="G153" s="337"/>
      <c r="H153" s="337"/>
      <c r="I153" s="337"/>
      <c r="J153" s="337"/>
      <c r="K153" s="337"/>
      <c r="L153" s="337"/>
      <c r="M153" s="337"/>
      <c r="N153" s="362"/>
      <c r="O153" s="337"/>
      <c r="P153" s="337"/>
    </row>
    <row r="154" spans="1:16" ht="12.75">
      <c r="A154" s="30"/>
      <c r="B154" s="30"/>
      <c r="C154" s="656"/>
      <c r="D154" s="657"/>
      <c r="E154" s="35"/>
      <c r="F154" s="35"/>
      <c r="G154" s="337"/>
      <c r="H154" s="337"/>
      <c r="I154" s="337"/>
      <c r="J154" s="337"/>
      <c r="K154" s="337"/>
      <c r="L154" s="337"/>
      <c r="M154" s="337"/>
      <c r="N154" s="362"/>
      <c r="O154" s="337"/>
      <c r="P154" s="337"/>
    </row>
    <row r="155" spans="1:16" ht="15.75">
      <c r="A155" s="30"/>
      <c r="B155" s="30"/>
      <c r="C155" s="31"/>
      <c r="D155" s="338"/>
      <c r="E155" s="35"/>
      <c r="F155" s="35"/>
      <c r="G155" s="337"/>
      <c r="H155" s="337"/>
      <c r="I155" s="337"/>
      <c r="J155" s="337"/>
      <c r="K155" s="337"/>
      <c r="L155" s="337"/>
      <c r="M155" s="337"/>
      <c r="N155" s="86" t="s">
        <v>288</v>
      </c>
      <c r="O155" s="86"/>
      <c r="P155" s="86"/>
    </row>
    <row r="156" spans="1:16" ht="15.75">
      <c r="A156" s="30"/>
      <c r="B156" s="30"/>
      <c r="C156" s="31"/>
      <c r="D156" s="338"/>
      <c r="E156" s="35"/>
      <c r="F156" s="35"/>
      <c r="G156" s="337"/>
      <c r="H156" s="337"/>
      <c r="I156" s="337"/>
      <c r="J156" s="337"/>
      <c r="K156" s="337"/>
      <c r="L156" s="337"/>
      <c r="M156" s="337"/>
      <c r="N156" s="86" t="s">
        <v>400</v>
      </c>
      <c r="O156" s="86"/>
      <c r="P156" s="86"/>
    </row>
    <row r="157" spans="1:16" ht="15.75">
      <c r="A157" s="30"/>
      <c r="B157" s="30"/>
      <c r="C157" s="31"/>
      <c r="D157" s="338"/>
      <c r="E157" s="35"/>
      <c r="F157" s="35"/>
      <c r="G157" s="337"/>
      <c r="H157" s="337"/>
      <c r="I157" s="337"/>
      <c r="J157" s="337"/>
      <c r="K157" s="337"/>
      <c r="L157" s="337"/>
      <c r="M157" s="337"/>
      <c r="N157" s="86" t="s">
        <v>280</v>
      </c>
      <c r="O157" s="86"/>
      <c r="P157" s="86"/>
    </row>
    <row r="158" spans="1:16" ht="15.75">
      <c r="A158" s="30"/>
      <c r="B158" s="30"/>
      <c r="C158" s="31"/>
      <c r="D158" s="34"/>
      <c r="E158" s="35"/>
      <c r="F158" s="35"/>
      <c r="G158" s="16"/>
      <c r="H158" s="16"/>
      <c r="N158" s="86" t="s">
        <v>376</v>
      </c>
      <c r="O158" s="86"/>
      <c r="P158" s="86"/>
    </row>
    <row r="159" spans="1:6" ht="15.75">
      <c r="A159" s="2"/>
      <c r="B159" s="2"/>
      <c r="C159" s="3"/>
      <c r="D159" s="10"/>
      <c r="E159" s="11"/>
      <c r="F159" s="11"/>
    </row>
    <row r="160" spans="1:6" ht="12.75">
      <c r="A160" s="2"/>
      <c r="B160" s="2"/>
      <c r="C160" s="3"/>
      <c r="D160" s="4"/>
      <c r="E160" s="5"/>
      <c r="F160" s="5"/>
    </row>
    <row r="161" spans="1:6" ht="15.75">
      <c r="A161" s="7"/>
      <c r="B161" s="7"/>
      <c r="C161" s="8"/>
      <c r="D161" s="9" t="s">
        <v>377</v>
      </c>
      <c r="E161" s="7"/>
      <c r="F161" s="7"/>
    </row>
    <row r="162" spans="1:6" ht="15.75">
      <c r="A162" s="7"/>
      <c r="B162" s="7"/>
      <c r="C162" s="8"/>
      <c r="D162" s="9"/>
      <c r="E162" s="7"/>
      <c r="F162" s="7"/>
    </row>
    <row r="163" spans="1:16" ht="25.5">
      <c r="A163" s="410" t="s">
        <v>1</v>
      </c>
      <c r="B163" s="406" t="s">
        <v>2</v>
      </c>
      <c r="C163" s="420" t="s">
        <v>378</v>
      </c>
      <c r="D163" s="401" t="s">
        <v>4</v>
      </c>
      <c r="E163" s="421" t="s">
        <v>5</v>
      </c>
      <c r="F163" s="421" t="s">
        <v>249</v>
      </c>
      <c r="G163" s="401" t="s">
        <v>273</v>
      </c>
      <c r="H163" s="401" t="s">
        <v>274</v>
      </c>
      <c r="I163" s="406" t="s">
        <v>305</v>
      </c>
      <c r="J163" s="406" t="s">
        <v>274</v>
      </c>
      <c r="K163" s="410" t="s">
        <v>327</v>
      </c>
      <c r="L163" s="412" t="s">
        <v>269</v>
      </c>
      <c r="M163" s="410" t="s">
        <v>351</v>
      </c>
      <c r="N163" s="438" t="s">
        <v>379</v>
      </c>
      <c r="O163" s="439" t="s">
        <v>291</v>
      </c>
      <c r="P163" s="439" t="s">
        <v>274</v>
      </c>
    </row>
    <row r="164" spans="1:16" ht="12.75">
      <c r="A164" s="405" t="s">
        <v>6</v>
      </c>
      <c r="B164" s="405"/>
      <c r="C164" s="405"/>
      <c r="D164" s="406" t="s">
        <v>7</v>
      </c>
      <c r="E164" s="422" t="e">
        <f>SUM(E165+E170+#REF!)</f>
        <v>#REF!</v>
      </c>
      <c r="F164" s="422">
        <f>SUM(F165+F170)</f>
        <v>185720</v>
      </c>
      <c r="G164" s="422">
        <f>SUM(G165+G170)</f>
        <v>631000</v>
      </c>
      <c r="H164" s="422">
        <f aca="true" t="shared" si="45" ref="H164:N164">SUM(H170+H165)</f>
        <v>816720</v>
      </c>
      <c r="I164" s="422">
        <f t="shared" si="45"/>
        <v>0</v>
      </c>
      <c r="J164" s="422">
        <f t="shared" si="45"/>
        <v>816720</v>
      </c>
      <c r="K164" s="422">
        <f t="shared" si="45"/>
        <v>0</v>
      </c>
      <c r="L164" s="407">
        <f t="shared" si="45"/>
        <v>816720</v>
      </c>
      <c r="M164" s="407">
        <f t="shared" si="45"/>
        <v>0</v>
      </c>
      <c r="N164" s="364">
        <f t="shared" si="45"/>
        <v>816720</v>
      </c>
      <c r="O164" s="402">
        <f>O165</f>
        <v>75000</v>
      </c>
      <c r="P164" s="402">
        <f>N164+O164</f>
        <v>891720</v>
      </c>
    </row>
    <row r="165" spans="1:16" ht="24">
      <c r="A165" s="411"/>
      <c r="B165" s="411" t="s">
        <v>8</v>
      </c>
      <c r="C165" s="411"/>
      <c r="D165" s="412" t="s">
        <v>120</v>
      </c>
      <c r="E165" s="423">
        <f aca="true" t="shared" si="46" ref="E165:N165">SUM(E166:E169)</f>
        <v>462011</v>
      </c>
      <c r="F165" s="423">
        <f t="shared" si="46"/>
        <v>172870</v>
      </c>
      <c r="G165" s="410">
        <f t="shared" si="46"/>
        <v>631000</v>
      </c>
      <c r="H165" s="424">
        <f t="shared" si="46"/>
        <v>803870</v>
      </c>
      <c r="I165" s="424">
        <f t="shared" si="46"/>
        <v>0</v>
      </c>
      <c r="J165" s="424">
        <f t="shared" si="46"/>
        <v>803870</v>
      </c>
      <c r="K165" s="424">
        <f t="shared" si="46"/>
        <v>0</v>
      </c>
      <c r="L165" s="415">
        <f t="shared" si="46"/>
        <v>803870</v>
      </c>
      <c r="M165" s="415">
        <f t="shared" si="46"/>
        <v>0</v>
      </c>
      <c r="N165" s="373">
        <f t="shared" si="46"/>
        <v>803870</v>
      </c>
      <c r="O165" s="373">
        <f>SUM(O166:O169)</f>
        <v>75000</v>
      </c>
      <c r="P165" s="373">
        <f>SUM(P166:P169)</f>
        <v>878870</v>
      </c>
    </row>
    <row r="166" spans="1:16" ht="24">
      <c r="A166" s="411"/>
      <c r="B166" s="411"/>
      <c r="C166" s="411">
        <v>6050</v>
      </c>
      <c r="D166" s="412" t="s">
        <v>121</v>
      </c>
      <c r="E166" s="423">
        <v>2975</v>
      </c>
      <c r="F166" s="423">
        <v>0</v>
      </c>
      <c r="G166" s="410">
        <v>631000</v>
      </c>
      <c r="H166" s="424">
        <f>SUM(F166+G166)</f>
        <v>631000</v>
      </c>
      <c r="I166" s="415">
        <v>-631000</v>
      </c>
      <c r="J166" s="424">
        <f>H166+I166</f>
        <v>0</v>
      </c>
      <c r="K166" s="410"/>
      <c r="L166" s="415">
        <f>J166+K166</f>
        <v>0</v>
      </c>
      <c r="M166" s="415"/>
      <c r="N166" s="373"/>
      <c r="O166" s="373">
        <v>75000</v>
      </c>
      <c r="P166" s="373">
        <f aca="true" t="shared" si="47" ref="P166:P171">N166+O166</f>
        <v>75000</v>
      </c>
    </row>
    <row r="167" spans="1:16" ht="60" hidden="1">
      <c r="A167" s="411"/>
      <c r="B167" s="411"/>
      <c r="C167" s="411" t="s">
        <v>122</v>
      </c>
      <c r="D167" s="412" t="s">
        <v>123</v>
      </c>
      <c r="E167" s="423"/>
      <c r="F167" s="423"/>
      <c r="G167" s="410"/>
      <c r="H167" s="424"/>
      <c r="I167" s="415">
        <v>631000</v>
      </c>
      <c r="J167" s="424">
        <f>H167+I167</f>
        <v>631000</v>
      </c>
      <c r="K167" s="410"/>
      <c r="L167" s="415">
        <f>J167+K167</f>
        <v>631000</v>
      </c>
      <c r="M167" s="415"/>
      <c r="N167" s="373">
        <f>L167+M167</f>
        <v>631000</v>
      </c>
      <c r="O167" s="373"/>
      <c r="P167" s="373">
        <f t="shared" si="47"/>
        <v>631000</v>
      </c>
    </row>
    <row r="168" spans="1:16" ht="48" hidden="1">
      <c r="A168" s="411"/>
      <c r="B168" s="411"/>
      <c r="C168" s="411" t="s">
        <v>309</v>
      </c>
      <c r="D168" s="412" t="s">
        <v>310</v>
      </c>
      <c r="E168" s="423"/>
      <c r="F168" s="423"/>
      <c r="G168" s="410"/>
      <c r="H168" s="424"/>
      <c r="I168" s="415">
        <v>152675</v>
      </c>
      <c r="J168" s="424">
        <f>H168+I168</f>
        <v>152675</v>
      </c>
      <c r="K168" s="410"/>
      <c r="L168" s="415">
        <f>J168+K168</f>
        <v>152675</v>
      </c>
      <c r="M168" s="415"/>
      <c r="N168" s="373">
        <f>L168+M168</f>
        <v>152675</v>
      </c>
      <c r="O168" s="373"/>
      <c r="P168" s="373">
        <f t="shared" si="47"/>
        <v>152675</v>
      </c>
    </row>
    <row r="169" spans="1:16" ht="60" hidden="1">
      <c r="A169" s="411"/>
      <c r="B169" s="411"/>
      <c r="C169" s="411" t="s">
        <v>122</v>
      </c>
      <c r="D169" s="412" t="s">
        <v>123</v>
      </c>
      <c r="E169" s="423">
        <v>459036</v>
      </c>
      <c r="F169" s="423">
        <v>172870</v>
      </c>
      <c r="G169" s="410"/>
      <c r="H169" s="423">
        <v>172870</v>
      </c>
      <c r="I169" s="415">
        <v>-152675</v>
      </c>
      <c r="J169" s="424">
        <f>H169+I169</f>
        <v>20195</v>
      </c>
      <c r="K169" s="410"/>
      <c r="L169" s="415">
        <f>J169+K169</f>
        <v>20195</v>
      </c>
      <c r="M169" s="415"/>
      <c r="N169" s="373">
        <f>L169+M169</f>
        <v>20195</v>
      </c>
      <c r="O169" s="373"/>
      <c r="P169" s="373">
        <f t="shared" si="47"/>
        <v>20195</v>
      </c>
    </row>
    <row r="170" spans="1:16" ht="12.75" hidden="1">
      <c r="A170" s="411"/>
      <c r="B170" s="411" t="s">
        <v>124</v>
      </c>
      <c r="C170" s="411"/>
      <c r="D170" s="412" t="s">
        <v>125</v>
      </c>
      <c r="E170" s="423">
        <v>11600</v>
      </c>
      <c r="F170" s="423">
        <f>SUM(F171)</f>
        <v>12850</v>
      </c>
      <c r="G170" s="410"/>
      <c r="H170" s="423">
        <f aca="true" t="shared" si="48" ref="H170:N170">SUM(H171)</f>
        <v>12850</v>
      </c>
      <c r="I170" s="423">
        <f t="shared" si="48"/>
        <v>0</v>
      </c>
      <c r="J170" s="423">
        <f t="shared" si="48"/>
        <v>12850</v>
      </c>
      <c r="K170" s="423">
        <f t="shared" si="48"/>
        <v>0</v>
      </c>
      <c r="L170" s="413">
        <f t="shared" si="48"/>
        <v>12850</v>
      </c>
      <c r="M170" s="413">
        <f t="shared" si="48"/>
        <v>0</v>
      </c>
      <c r="N170" s="365">
        <f t="shared" si="48"/>
        <v>12850</v>
      </c>
      <c r="O170" s="373">
        <f>O171</f>
        <v>0</v>
      </c>
      <c r="P170" s="373">
        <f t="shared" si="47"/>
        <v>12850</v>
      </c>
    </row>
    <row r="171" spans="1:16" ht="36" hidden="1">
      <c r="A171" s="411"/>
      <c r="B171" s="411"/>
      <c r="C171" s="411">
        <v>2850</v>
      </c>
      <c r="D171" s="412" t="s">
        <v>126</v>
      </c>
      <c r="E171" s="423">
        <v>11600</v>
      </c>
      <c r="F171" s="423">
        <v>12850</v>
      </c>
      <c r="G171" s="410"/>
      <c r="H171" s="423">
        <v>12850</v>
      </c>
      <c r="I171" s="410"/>
      <c r="J171" s="424">
        <f>H171+I171</f>
        <v>12850</v>
      </c>
      <c r="K171" s="410"/>
      <c r="L171" s="415">
        <f>J171+K171</f>
        <v>12850</v>
      </c>
      <c r="M171" s="415"/>
      <c r="N171" s="373">
        <f>L171+M171</f>
        <v>12850</v>
      </c>
      <c r="O171" s="373"/>
      <c r="P171" s="373">
        <f t="shared" si="47"/>
        <v>12850</v>
      </c>
    </row>
    <row r="172" spans="1:16" ht="12.75">
      <c r="A172" s="405">
        <v>600</v>
      </c>
      <c r="B172" s="405"/>
      <c r="C172" s="405"/>
      <c r="D172" s="406" t="s">
        <v>19</v>
      </c>
      <c r="E172" s="422">
        <f>SUM(E177+E175)</f>
        <v>554414</v>
      </c>
      <c r="F172" s="422">
        <f>SUM(F177+F175)</f>
        <v>2108118</v>
      </c>
      <c r="G172" s="401">
        <f>SUM(G177)</f>
        <v>11220</v>
      </c>
      <c r="H172" s="425">
        <f>SUM(H175+H177)</f>
        <v>2119338</v>
      </c>
      <c r="I172" s="425">
        <f>SUM(I175+I177)</f>
        <v>0</v>
      </c>
      <c r="J172" s="425">
        <f>SUM(J175+J177)</f>
        <v>2119338</v>
      </c>
      <c r="K172" s="425">
        <f>SUM(K173+K175+K177)</f>
        <v>55854</v>
      </c>
      <c r="L172" s="408">
        <f>SUM(L173+L175+L177)</f>
        <v>2175192</v>
      </c>
      <c r="M172" s="408">
        <f>SUM(M173+M175+M177)</f>
        <v>-26589</v>
      </c>
      <c r="N172" s="402">
        <f>SUM(N173+N175+N177)</f>
        <v>2148603</v>
      </c>
      <c r="O172" s="402">
        <f>O173+O175+O177</f>
        <v>147389</v>
      </c>
      <c r="P172" s="402">
        <f>P173+P175+P177</f>
        <v>2295992</v>
      </c>
    </row>
    <row r="173" spans="1:16" ht="12.75" hidden="1">
      <c r="A173" s="405"/>
      <c r="B173" s="411" t="s">
        <v>329</v>
      </c>
      <c r="C173" s="411"/>
      <c r="D173" s="412" t="s">
        <v>330</v>
      </c>
      <c r="E173" s="423"/>
      <c r="F173" s="423"/>
      <c r="G173" s="410"/>
      <c r="H173" s="424"/>
      <c r="I173" s="424"/>
      <c r="J173" s="424">
        <v>0</v>
      </c>
      <c r="K173" s="424">
        <f>K174</f>
        <v>30000</v>
      </c>
      <c r="L173" s="415">
        <f>L174</f>
        <v>30000</v>
      </c>
      <c r="M173" s="415">
        <f>M174</f>
        <v>0</v>
      </c>
      <c r="N173" s="373">
        <f>N174</f>
        <v>30000</v>
      </c>
      <c r="O173" s="373"/>
      <c r="P173" s="373">
        <f aca="true" t="shared" si="49" ref="P173:P183">N173+O173</f>
        <v>30000</v>
      </c>
    </row>
    <row r="174" spans="1:16" ht="60" hidden="1">
      <c r="A174" s="405"/>
      <c r="B174" s="405"/>
      <c r="C174" s="411" t="s">
        <v>130</v>
      </c>
      <c r="D174" s="412" t="s">
        <v>131</v>
      </c>
      <c r="E174" s="423"/>
      <c r="F174" s="423"/>
      <c r="G174" s="410"/>
      <c r="H174" s="424"/>
      <c r="I174" s="424"/>
      <c r="J174" s="424">
        <v>0</v>
      </c>
      <c r="K174" s="424">
        <v>30000</v>
      </c>
      <c r="L174" s="415">
        <f>K174+J174</f>
        <v>30000</v>
      </c>
      <c r="M174" s="415"/>
      <c r="N174" s="373">
        <f>L174+M174</f>
        <v>30000</v>
      </c>
      <c r="O174" s="373"/>
      <c r="P174" s="373">
        <f t="shared" si="49"/>
        <v>30000</v>
      </c>
    </row>
    <row r="175" spans="1:16" ht="12.75" hidden="1">
      <c r="A175" s="405"/>
      <c r="B175" s="411" t="s">
        <v>128</v>
      </c>
      <c r="C175" s="411"/>
      <c r="D175" s="412" t="s">
        <v>129</v>
      </c>
      <c r="E175" s="423">
        <f>SUM(E176)</f>
        <v>67219</v>
      </c>
      <c r="F175" s="423">
        <f>SUM(F176)</f>
        <v>53918</v>
      </c>
      <c r="G175" s="410">
        <v>0</v>
      </c>
      <c r="H175" s="424">
        <f aca="true" t="shared" si="50" ref="H175:N175">H176</f>
        <v>53918</v>
      </c>
      <c r="I175" s="424">
        <f t="shared" si="50"/>
        <v>0</v>
      </c>
      <c r="J175" s="424">
        <f t="shared" si="50"/>
        <v>53918</v>
      </c>
      <c r="K175" s="424">
        <f t="shared" si="50"/>
        <v>0</v>
      </c>
      <c r="L175" s="415">
        <f t="shared" si="50"/>
        <v>53918</v>
      </c>
      <c r="M175" s="415">
        <f t="shared" si="50"/>
        <v>0</v>
      </c>
      <c r="N175" s="373">
        <f t="shared" si="50"/>
        <v>53918</v>
      </c>
      <c r="O175" s="373"/>
      <c r="P175" s="373">
        <f t="shared" si="49"/>
        <v>53918</v>
      </c>
    </row>
    <row r="176" spans="1:16" ht="60" hidden="1">
      <c r="A176" s="405"/>
      <c r="B176" s="405"/>
      <c r="C176" s="411" t="s">
        <v>130</v>
      </c>
      <c r="D176" s="412" t="s">
        <v>131</v>
      </c>
      <c r="E176" s="423">
        <v>67219</v>
      </c>
      <c r="F176" s="423">
        <v>53918</v>
      </c>
      <c r="G176" s="410">
        <v>0</v>
      </c>
      <c r="H176" s="424">
        <f aca="true" t="shared" si="51" ref="H176:H181">SUM(F176+G176)</f>
        <v>53918</v>
      </c>
      <c r="I176" s="410"/>
      <c r="J176" s="424">
        <f aca="true" t="shared" si="52" ref="J176:J183">H176+I176</f>
        <v>53918</v>
      </c>
      <c r="K176" s="410"/>
      <c r="L176" s="415">
        <f aca="true" t="shared" si="53" ref="L176:L183">J176+K176</f>
        <v>53918</v>
      </c>
      <c r="M176" s="415"/>
      <c r="N176" s="373">
        <f>L176+M176</f>
        <v>53918</v>
      </c>
      <c r="O176" s="373"/>
      <c r="P176" s="373">
        <f t="shared" si="49"/>
        <v>53918</v>
      </c>
    </row>
    <row r="177" spans="1:16" ht="12.75">
      <c r="A177" s="411"/>
      <c r="B177" s="411">
        <v>60016</v>
      </c>
      <c r="C177" s="411"/>
      <c r="D177" s="412" t="s">
        <v>20</v>
      </c>
      <c r="E177" s="423">
        <f>SUM(E178:E181)</f>
        <v>487195</v>
      </c>
      <c r="F177" s="423">
        <f>SUM(F178:F181)</f>
        <v>2054200</v>
      </c>
      <c r="G177" s="410">
        <f>SUM(G178:G181)</f>
        <v>11220</v>
      </c>
      <c r="H177" s="424">
        <f>SUM(H178:H181)</f>
        <v>2065420</v>
      </c>
      <c r="I177" s="424">
        <f>SUM(I178:I183)</f>
        <v>0</v>
      </c>
      <c r="J177" s="424">
        <f t="shared" si="52"/>
        <v>2065420</v>
      </c>
      <c r="K177" s="424">
        <f>SUM(K178:K183)</f>
        <v>25854</v>
      </c>
      <c r="L177" s="415">
        <f t="shared" si="53"/>
        <v>2091274</v>
      </c>
      <c r="M177" s="415">
        <f>SUM(M178:M183)</f>
        <v>-26589</v>
      </c>
      <c r="N177" s="373">
        <f>SUM(N178:N183)</f>
        <v>2064685</v>
      </c>
      <c r="O177" s="373">
        <f>SUM(O178:O183)</f>
        <v>147389</v>
      </c>
      <c r="P177" s="373">
        <f t="shared" si="49"/>
        <v>2212074</v>
      </c>
    </row>
    <row r="178" spans="1:16" ht="12.75">
      <c r="A178" s="411"/>
      <c r="B178" s="411"/>
      <c r="C178" s="411">
        <v>4210</v>
      </c>
      <c r="D178" s="412" t="s">
        <v>132</v>
      </c>
      <c r="E178" s="423">
        <v>73100</v>
      </c>
      <c r="F178" s="423">
        <v>31372</v>
      </c>
      <c r="G178" s="410">
        <v>0</v>
      </c>
      <c r="H178" s="424">
        <f t="shared" si="51"/>
        <v>31372</v>
      </c>
      <c r="I178" s="410"/>
      <c r="J178" s="424">
        <f t="shared" si="52"/>
        <v>31372</v>
      </c>
      <c r="K178" s="415">
        <v>20854</v>
      </c>
      <c r="L178" s="415">
        <f t="shared" si="53"/>
        <v>52226</v>
      </c>
      <c r="M178" s="415"/>
      <c r="N178" s="373">
        <f aca="true" t="shared" si="54" ref="N178:N183">L178+M178</f>
        <v>52226</v>
      </c>
      <c r="O178" s="373">
        <v>21389</v>
      </c>
      <c r="P178" s="373">
        <f t="shared" si="49"/>
        <v>73615</v>
      </c>
    </row>
    <row r="179" spans="1:16" ht="12.75">
      <c r="A179" s="411"/>
      <c r="B179" s="411"/>
      <c r="C179" s="411">
        <v>4270</v>
      </c>
      <c r="D179" s="412" t="s">
        <v>133</v>
      </c>
      <c r="E179" s="423">
        <v>30900</v>
      </c>
      <c r="F179" s="423">
        <v>31820</v>
      </c>
      <c r="G179" s="410">
        <v>0</v>
      </c>
      <c r="H179" s="424">
        <f t="shared" si="51"/>
        <v>31820</v>
      </c>
      <c r="I179" s="410"/>
      <c r="J179" s="424">
        <f t="shared" si="52"/>
        <v>31820</v>
      </c>
      <c r="K179" s="410"/>
      <c r="L179" s="415">
        <f t="shared" si="53"/>
        <v>31820</v>
      </c>
      <c r="M179" s="415"/>
      <c r="N179" s="373">
        <f t="shared" si="54"/>
        <v>31820</v>
      </c>
      <c r="O179" s="373">
        <v>35000</v>
      </c>
      <c r="P179" s="373">
        <f t="shared" si="49"/>
        <v>66820</v>
      </c>
    </row>
    <row r="180" spans="1:16" ht="12.75" hidden="1">
      <c r="A180" s="411"/>
      <c r="B180" s="411"/>
      <c r="C180" s="411">
        <v>4300</v>
      </c>
      <c r="D180" s="412" t="s">
        <v>127</v>
      </c>
      <c r="E180" s="423">
        <v>30600</v>
      </c>
      <c r="F180" s="423">
        <v>21600</v>
      </c>
      <c r="G180" s="410">
        <v>1220</v>
      </c>
      <c r="H180" s="424">
        <f t="shared" si="51"/>
        <v>22820</v>
      </c>
      <c r="I180" s="410"/>
      <c r="J180" s="424">
        <f t="shared" si="52"/>
        <v>22820</v>
      </c>
      <c r="K180" s="415">
        <v>5000</v>
      </c>
      <c r="L180" s="415">
        <f t="shared" si="53"/>
        <v>27820</v>
      </c>
      <c r="M180" s="415"/>
      <c r="N180" s="373">
        <f t="shared" si="54"/>
        <v>27820</v>
      </c>
      <c r="O180" s="373"/>
      <c r="P180" s="373">
        <f t="shared" si="49"/>
        <v>27820</v>
      </c>
    </row>
    <row r="181" spans="1:16" ht="24">
      <c r="A181" s="411"/>
      <c r="B181" s="411"/>
      <c r="C181" s="411">
        <v>6050</v>
      </c>
      <c r="D181" s="412" t="s">
        <v>331</v>
      </c>
      <c r="E181" s="423">
        <v>352595</v>
      </c>
      <c r="F181" s="423">
        <v>1969408</v>
      </c>
      <c r="G181" s="410">
        <v>10000</v>
      </c>
      <c r="H181" s="424">
        <f t="shared" si="51"/>
        <v>1979408</v>
      </c>
      <c r="I181" s="415">
        <v>-982786</v>
      </c>
      <c r="J181" s="415">
        <f t="shared" si="52"/>
        <v>996622</v>
      </c>
      <c r="K181" s="410"/>
      <c r="L181" s="415">
        <f t="shared" si="53"/>
        <v>996622</v>
      </c>
      <c r="M181" s="415"/>
      <c r="N181" s="373">
        <f t="shared" si="54"/>
        <v>996622</v>
      </c>
      <c r="O181" s="373">
        <v>90000</v>
      </c>
      <c r="P181" s="373">
        <f t="shared" si="49"/>
        <v>1086622</v>
      </c>
    </row>
    <row r="182" spans="1:16" ht="72" hidden="1">
      <c r="A182" s="411"/>
      <c r="B182" s="411"/>
      <c r="C182" s="411" t="s">
        <v>306</v>
      </c>
      <c r="D182" s="412" t="s">
        <v>316</v>
      </c>
      <c r="E182" s="423"/>
      <c r="F182" s="423"/>
      <c r="G182" s="410"/>
      <c r="H182" s="424"/>
      <c r="I182" s="415">
        <v>982786</v>
      </c>
      <c r="J182" s="415">
        <f t="shared" si="52"/>
        <v>982786</v>
      </c>
      <c r="K182" s="410"/>
      <c r="L182" s="415">
        <f t="shared" si="53"/>
        <v>982786</v>
      </c>
      <c r="M182" s="415">
        <v>-302059</v>
      </c>
      <c r="N182" s="373">
        <f t="shared" si="54"/>
        <v>680727</v>
      </c>
      <c r="O182" s="373"/>
      <c r="P182" s="373">
        <f t="shared" si="49"/>
        <v>680727</v>
      </c>
    </row>
    <row r="183" spans="1:16" ht="72">
      <c r="A183" s="411"/>
      <c r="B183" s="411"/>
      <c r="C183" s="411" t="s">
        <v>307</v>
      </c>
      <c r="D183" s="412" t="s">
        <v>398</v>
      </c>
      <c r="E183" s="423"/>
      <c r="F183" s="423"/>
      <c r="G183" s="410"/>
      <c r="H183" s="424"/>
      <c r="I183" s="415"/>
      <c r="J183" s="415">
        <f t="shared" si="52"/>
        <v>0</v>
      </c>
      <c r="K183" s="410"/>
      <c r="L183" s="415">
        <f t="shared" si="53"/>
        <v>0</v>
      </c>
      <c r="M183" s="415">
        <v>275470</v>
      </c>
      <c r="N183" s="373">
        <f t="shared" si="54"/>
        <v>275470</v>
      </c>
      <c r="O183" s="373">
        <v>1000</v>
      </c>
      <c r="P183" s="373">
        <f t="shared" si="49"/>
        <v>276470</v>
      </c>
    </row>
    <row r="184" spans="1:16" ht="12.75" hidden="1">
      <c r="A184" s="405" t="s">
        <v>134</v>
      </c>
      <c r="B184" s="405"/>
      <c r="C184" s="405"/>
      <c r="D184" s="406" t="s">
        <v>135</v>
      </c>
      <c r="E184" s="422" t="e">
        <f>SUM(E185)</f>
        <v>#REF!</v>
      </c>
      <c r="F184" s="422">
        <f>SUM(F185)</f>
        <v>6000</v>
      </c>
      <c r="G184" s="410"/>
      <c r="H184" s="422">
        <f aca="true" t="shared" si="55" ref="H184:N185">SUM(H185)</f>
        <v>6000</v>
      </c>
      <c r="I184" s="422">
        <f t="shared" si="55"/>
        <v>0</v>
      </c>
      <c r="J184" s="422">
        <f t="shared" si="55"/>
        <v>6000</v>
      </c>
      <c r="K184" s="422">
        <f t="shared" si="55"/>
        <v>0</v>
      </c>
      <c r="L184" s="407">
        <f t="shared" si="55"/>
        <v>6000</v>
      </c>
      <c r="M184" s="407">
        <f t="shared" si="55"/>
        <v>0</v>
      </c>
      <c r="N184" s="364">
        <f t="shared" si="55"/>
        <v>6000</v>
      </c>
      <c r="O184" s="373"/>
      <c r="P184" s="402">
        <f>P185</f>
        <v>6000</v>
      </c>
    </row>
    <row r="185" spans="1:16" ht="12.75" hidden="1">
      <c r="A185" s="411"/>
      <c r="B185" s="411" t="s">
        <v>136</v>
      </c>
      <c r="C185" s="411"/>
      <c r="D185" s="412" t="s">
        <v>16</v>
      </c>
      <c r="E185" s="423" t="e">
        <f>SUM(#REF!)</f>
        <v>#REF!</v>
      </c>
      <c r="F185" s="423">
        <f>SUM(F186)</f>
        <v>6000</v>
      </c>
      <c r="G185" s="410"/>
      <c r="H185" s="423">
        <f t="shared" si="55"/>
        <v>6000</v>
      </c>
      <c r="I185" s="423">
        <f t="shared" si="55"/>
        <v>0</v>
      </c>
      <c r="J185" s="423">
        <f t="shared" si="55"/>
        <v>6000</v>
      </c>
      <c r="K185" s="423">
        <f t="shared" si="55"/>
        <v>0</v>
      </c>
      <c r="L185" s="413">
        <f t="shared" si="55"/>
        <v>6000</v>
      </c>
      <c r="M185" s="413">
        <f t="shared" si="55"/>
        <v>0</v>
      </c>
      <c r="N185" s="365">
        <f t="shared" si="55"/>
        <v>6000</v>
      </c>
      <c r="O185" s="373"/>
      <c r="P185" s="373">
        <f>P186</f>
        <v>6000</v>
      </c>
    </row>
    <row r="186" spans="1:16" ht="12.75" hidden="1">
      <c r="A186" s="411"/>
      <c r="B186" s="411"/>
      <c r="C186" s="411" t="s">
        <v>140</v>
      </c>
      <c r="D186" s="412" t="s">
        <v>127</v>
      </c>
      <c r="E186" s="423">
        <v>0</v>
      </c>
      <c r="F186" s="423">
        <v>6000</v>
      </c>
      <c r="G186" s="410"/>
      <c r="H186" s="423">
        <v>6000</v>
      </c>
      <c r="I186" s="410"/>
      <c r="J186" s="424">
        <f>H186+I186</f>
        <v>6000</v>
      </c>
      <c r="K186" s="410"/>
      <c r="L186" s="415">
        <f>J186+K186</f>
        <v>6000</v>
      </c>
      <c r="M186" s="415"/>
      <c r="N186" s="373">
        <f>L186+M186</f>
        <v>6000</v>
      </c>
      <c r="O186" s="373"/>
      <c r="P186" s="373">
        <f>N186+O186</f>
        <v>6000</v>
      </c>
    </row>
    <row r="187" spans="1:16" ht="12.75" hidden="1">
      <c r="A187" s="405">
        <v>700</v>
      </c>
      <c r="B187" s="405"/>
      <c r="C187" s="405"/>
      <c r="D187" s="406" t="s">
        <v>22</v>
      </c>
      <c r="E187" s="422">
        <f>SUM(E188)</f>
        <v>11210</v>
      </c>
      <c r="F187" s="422">
        <f>SUM(F188)</f>
        <v>7570</v>
      </c>
      <c r="G187" s="410"/>
      <c r="H187" s="422">
        <f aca="true" t="shared" si="56" ref="H187:N187">SUM(H188)</f>
        <v>7570</v>
      </c>
      <c r="I187" s="422">
        <f t="shared" si="56"/>
        <v>0</v>
      </c>
      <c r="J187" s="422">
        <f t="shared" si="56"/>
        <v>7570</v>
      </c>
      <c r="K187" s="422">
        <f t="shared" si="56"/>
        <v>0</v>
      </c>
      <c r="L187" s="407">
        <f t="shared" si="56"/>
        <v>7570</v>
      </c>
      <c r="M187" s="407">
        <f t="shared" si="56"/>
        <v>0</v>
      </c>
      <c r="N187" s="364">
        <f t="shared" si="56"/>
        <v>7570</v>
      </c>
      <c r="O187" s="373"/>
      <c r="P187" s="402">
        <f>N187+O187</f>
        <v>7570</v>
      </c>
    </row>
    <row r="188" spans="1:16" ht="24" hidden="1">
      <c r="A188" s="411"/>
      <c r="B188" s="411">
        <v>70004</v>
      </c>
      <c r="C188" s="411"/>
      <c r="D188" s="412" t="s">
        <v>141</v>
      </c>
      <c r="E188" s="423">
        <f>SUM(E189:E192)</f>
        <v>11210</v>
      </c>
      <c r="F188" s="423">
        <f>SUM(F189:F192)</f>
        <v>7570</v>
      </c>
      <c r="G188" s="410"/>
      <c r="H188" s="423">
        <f aca="true" t="shared" si="57" ref="H188:N188">SUM(H189:H192)</f>
        <v>7570</v>
      </c>
      <c r="I188" s="423">
        <f t="shared" si="57"/>
        <v>0</v>
      </c>
      <c r="J188" s="423">
        <f t="shared" si="57"/>
        <v>7570</v>
      </c>
      <c r="K188" s="423">
        <f t="shared" si="57"/>
        <v>0</v>
      </c>
      <c r="L188" s="413">
        <f t="shared" si="57"/>
        <v>7570</v>
      </c>
      <c r="M188" s="413">
        <f t="shared" si="57"/>
        <v>0</v>
      </c>
      <c r="N188" s="365">
        <f t="shared" si="57"/>
        <v>7570</v>
      </c>
      <c r="O188" s="373"/>
      <c r="P188" s="373">
        <f>SUM(P189:P192)</f>
        <v>7570</v>
      </c>
    </row>
    <row r="189" spans="1:16" ht="12.75" hidden="1">
      <c r="A189" s="411"/>
      <c r="B189" s="411"/>
      <c r="C189" s="411">
        <v>4210</v>
      </c>
      <c r="D189" s="412" t="s">
        <v>132</v>
      </c>
      <c r="E189" s="423">
        <v>5000</v>
      </c>
      <c r="F189" s="423">
        <v>1000</v>
      </c>
      <c r="G189" s="410"/>
      <c r="H189" s="423">
        <v>1000</v>
      </c>
      <c r="I189" s="410"/>
      <c r="J189" s="424">
        <f>H189+I189</f>
        <v>1000</v>
      </c>
      <c r="K189" s="410"/>
      <c r="L189" s="415">
        <f>J189+K189</f>
        <v>1000</v>
      </c>
      <c r="M189" s="415"/>
      <c r="N189" s="373">
        <f>L189+M189</f>
        <v>1000</v>
      </c>
      <c r="O189" s="373"/>
      <c r="P189" s="373">
        <f>N189+O189</f>
        <v>1000</v>
      </c>
    </row>
    <row r="190" spans="1:16" ht="12.75" hidden="1">
      <c r="A190" s="411"/>
      <c r="B190" s="411"/>
      <c r="C190" s="411">
        <v>4270</v>
      </c>
      <c r="D190" s="412" t="s">
        <v>133</v>
      </c>
      <c r="E190" s="423">
        <v>5360</v>
      </c>
      <c r="F190" s="423">
        <v>5700</v>
      </c>
      <c r="G190" s="410"/>
      <c r="H190" s="423">
        <v>5700</v>
      </c>
      <c r="I190" s="410"/>
      <c r="J190" s="424">
        <f>H190+I190</f>
        <v>5700</v>
      </c>
      <c r="K190" s="410"/>
      <c r="L190" s="415">
        <f>J190+K190</f>
        <v>5700</v>
      </c>
      <c r="M190" s="415">
        <v>-700</v>
      </c>
      <c r="N190" s="373">
        <f>L190+M190</f>
        <v>5000</v>
      </c>
      <c r="O190" s="373"/>
      <c r="P190" s="373">
        <f>N190+O190</f>
        <v>5000</v>
      </c>
    </row>
    <row r="191" spans="1:16" ht="12.75" hidden="1">
      <c r="A191" s="411"/>
      <c r="B191" s="411"/>
      <c r="C191" s="411" t="s">
        <v>140</v>
      </c>
      <c r="D191" s="412" t="s">
        <v>127</v>
      </c>
      <c r="E191" s="423"/>
      <c r="F191" s="423"/>
      <c r="G191" s="410"/>
      <c r="H191" s="423"/>
      <c r="I191" s="410"/>
      <c r="J191" s="424"/>
      <c r="K191" s="410"/>
      <c r="L191" s="415"/>
      <c r="M191" s="415">
        <v>700</v>
      </c>
      <c r="N191" s="373">
        <f>L191+M191</f>
        <v>700</v>
      </c>
      <c r="O191" s="373"/>
      <c r="P191" s="373">
        <f>N191+O191</f>
        <v>700</v>
      </c>
    </row>
    <row r="192" spans="1:16" ht="12.75" hidden="1">
      <c r="A192" s="411"/>
      <c r="B192" s="411"/>
      <c r="C192" s="411">
        <v>4430</v>
      </c>
      <c r="D192" s="412" t="s">
        <v>144</v>
      </c>
      <c r="E192" s="423">
        <v>850</v>
      </c>
      <c r="F192" s="423">
        <v>870</v>
      </c>
      <c r="G192" s="410"/>
      <c r="H192" s="423">
        <v>870</v>
      </c>
      <c r="I192" s="410"/>
      <c r="J192" s="424">
        <f>H192+I192</f>
        <v>870</v>
      </c>
      <c r="K192" s="410"/>
      <c r="L192" s="415">
        <f>J192+K192</f>
        <v>870</v>
      </c>
      <c r="M192" s="415"/>
      <c r="N192" s="373">
        <f>L192+M192</f>
        <v>870</v>
      </c>
      <c r="O192" s="373"/>
      <c r="P192" s="373">
        <f>N192+O192</f>
        <v>870</v>
      </c>
    </row>
    <row r="193" spans="1:16" ht="12.75">
      <c r="A193" s="405">
        <v>710</v>
      </c>
      <c r="B193" s="405"/>
      <c r="C193" s="405"/>
      <c r="D193" s="406" t="s">
        <v>145</v>
      </c>
      <c r="E193" s="422" t="e">
        <f>SUM(#REF!+E196+E198)</f>
        <v>#REF!</v>
      </c>
      <c r="F193" s="422">
        <f>SUM(F196+F198)</f>
        <v>31450</v>
      </c>
      <c r="G193" s="410"/>
      <c r="H193" s="422">
        <f aca="true" t="shared" si="58" ref="H193:N193">SUM(H196+H198)</f>
        <v>31450</v>
      </c>
      <c r="I193" s="422">
        <f t="shared" si="58"/>
        <v>0</v>
      </c>
      <c r="J193" s="422">
        <f t="shared" si="58"/>
        <v>31450</v>
      </c>
      <c r="K193" s="422">
        <f t="shared" si="58"/>
        <v>0</v>
      </c>
      <c r="L193" s="407">
        <f t="shared" si="58"/>
        <v>31450</v>
      </c>
      <c r="M193" s="407">
        <f t="shared" si="58"/>
        <v>0</v>
      </c>
      <c r="N193" s="364">
        <f t="shared" si="58"/>
        <v>31450</v>
      </c>
      <c r="O193" s="402">
        <v>48000</v>
      </c>
      <c r="P193" s="402">
        <f>P194+P196+P198</f>
        <v>79450</v>
      </c>
    </row>
    <row r="194" spans="1:16" ht="12.75">
      <c r="A194" s="405"/>
      <c r="B194" s="411" t="s">
        <v>373</v>
      </c>
      <c r="C194" s="405"/>
      <c r="D194" s="412" t="s">
        <v>374</v>
      </c>
      <c r="E194" s="422"/>
      <c r="F194" s="422"/>
      <c r="G194" s="410"/>
      <c r="H194" s="422"/>
      <c r="I194" s="422"/>
      <c r="J194" s="422"/>
      <c r="K194" s="422"/>
      <c r="L194" s="407"/>
      <c r="M194" s="407"/>
      <c r="N194" s="365">
        <v>0</v>
      </c>
      <c r="O194" s="373">
        <v>48000</v>
      </c>
      <c r="P194" s="373">
        <f aca="true" t="shared" si="59" ref="P194:P199">N194+O194</f>
        <v>48000</v>
      </c>
    </row>
    <row r="195" spans="1:16" ht="12.75">
      <c r="A195" s="405"/>
      <c r="B195" s="405"/>
      <c r="C195" s="411" t="s">
        <v>140</v>
      </c>
      <c r="D195" s="412" t="s">
        <v>375</v>
      </c>
      <c r="E195" s="422"/>
      <c r="F195" s="422"/>
      <c r="G195" s="410"/>
      <c r="H195" s="422"/>
      <c r="I195" s="422"/>
      <c r="J195" s="422"/>
      <c r="K195" s="422"/>
      <c r="L195" s="407"/>
      <c r="M195" s="407"/>
      <c r="N195" s="365">
        <v>0</v>
      </c>
      <c r="O195" s="373">
        <v>48000</v>
      </c>
      <c r="P195" s="373">
        <f t="shared" si="59"/>
        <v>48000</v>
      </c>
    </row>
    <row r="196" spans="1:16" ht="12.75" hidden="1">
      <c r="A196" s="411"/>
      <c r="B196" s="411">
        <v>71014</v>
      </c>
      <c r="C196" s="411"/>
      <c r="D196" s="412" t="s">
        <v>146</v>
      </c>
      <c r="E196" s="423">
        <f>SUM(E197)</f>
        <v>15300</v>
      </c>
      <c r="F196" s="423">
        <f>SUM(F197)</f>
        <v>15750</v>
      </c>
      <c r="G196" s="410"/>
      <c r="H196" s="423">
        <f aca="true" t="shared" si="60" ref="H196:N196">SUM(H197)</f>
        <v>15750</v>
      </c>
      <c r="I196" s="423">
        <f t="shared" si="60"/>
        <v>0</v>
      </c>
      <c r="J196" s="423">
        <f t="shared" si="60"/>
        <v>15750</v>
      </c>
      <c r="K196" s="423">
        <f t="shared" si="60"/>
        <v>0</v>
      </c>
      <c r="L196" s="413">
        <f t="shared" si="60"/>
        <v>15750</v>
      </c>
      <c r="M196" s="413">
        <f t="shared" si="60"/>
        <v>0</v>
      </c>
      <c r="N196" s="365">
        <f t="shared" si="60"/>
        <v>15750</v>
      </c>
      <c r="O196" s="373"/>
      <c r="P196" s="373">
        <f t="shared" si="59"/>
        <v>15750</v>
      </c>
    </row>
    <row r="197" spans="1:16" ht="12.75" hidden="1">
      <c r="A197" s="411"/>
      <c r="B197" s="411"/>
      <c r="C197" s="411">
        <v>4300</v>
      </c>
      <c r="D197" s="412" t="s">
        <v>127</v>
      </c>
      <c r="E197" s="423">
        <v>15300</v>
      </c>
      <c r="F197" s="423">
        <v>15750</v>
      </c>
      <c r="G197" s="410"/>
      <c r="H197" s="423">
        <v>15750</v>
      </c>
      <c r="I197" s="410"/>
      <c r="J197" s="424">
        <f>H197+I197</f>
        <v>15750</v>
      </c>
      <c r="K197" s="410"/>
      <c r="L197" s="415">
        <f>J197+K197</f>
        <v>15750</v>
      </c>
      <c r="M197" s="415"/>
      <c r="N197" s="373">
        <f>L197+M197</f>
        <v>15750</v>
      </c>
      <c r="O197" s="373"/>
      <c r="P197" s="373">
        <f t="shared" si="59"/>
        <v>15750</v>
      </c>
    </row>
    <row r="198" spans="1:16" ht="12.75" hidden="1">
      <c r="A198" s="411"/>
      <c r="B198" s="411">
        <v>71095</v>
      </c>
      <c r="C198" s="411"/>
      <c r="D198" s="412" t="s">
        <v>16</v>
      </c>
      <c r="E198" s="423">
        <f>SUM(E199:E199)</f>
        <v>15300</v>
      </c>
      <c r="F198" s="423">
        <f>SUM(F199:F199)</f>
        <v>15700</v>
      </c>
      <c r="G198" s="410"/>
      <c r="H198" s="423">
        <f aca="true" t="shared" si="61" ref="H198:N198">SUM(H199:H199)</f>
        <v>15700</v>
      </c>
      <c r="I198" s="423">
        <f t="shared" si="61"/>
        <v>0</v>
      </c>
      <c r="J198" s="423">
        <f t="shared" si="61"/>
        <v>15700</v>
      </c>
      <c r="K198" s="423">
        <f t="shared" si="61"/>
        <v>0</v>
      </c>
      <c r="L198" s="413">
        <f t="shared" si="61"/>
        <v>15700</v>
      </c>
      <c r="M198" s="413">
        <f t="shared" si="61"/>
        <v>0</v>
      </c>
      <c r="N198" s="365">
        <f t="shared" si="61"/>
        <v>15700</v>
      </c>
      <c r="O198" s="373"/>
      <c r="P198" s="373">
        <f t="shared" si="59"/>
        <v>15700</v>
      </c>
    </row>
    <row r="199" spans="1:16" ht="12.75" hidden="1">
      <c r="A199" s="411"/>
      <c r="B199" s="411"/>
      <c r="C199" s="411">
        <v>4300</v>
      </c>
      <c r="D199" s="412" t="s">
        <v>127</v>
      </c>
      <c r="E199" s="423">
        <v>15300</v>
      </c>
      <c r="F199" s="423">
        <v>15700</v>
      </c>
      <c r="G199" s="410"/>
      <c r="H199" s="423">
        <v>15700</v>
      </c>
      <c r="I199" s="410"/>
      <c r="J199" s="424">
        <f>H199+I199</f>
        <v>15700</v>
      </c>
      <c r="K199" s="410"/>
      <c r="L199" s="415">
        <f>J199+K199</f>
        <v>15700</v>
      </c>
      <c r="M199" s="415"/>
      <c r="N199" s="373">
        <f>L199+M199</f>
        <v>15700</v>
      </c>
      <c r="O199" s="373"/>
      <c r="P199" s="373">
        <f t="shared" si="59"/>
        <v>15700</v>
      </c>
    </row>
    <row r="200" spans="1:16" ht="12.75" hidden="1">
      <c r="A200" s="405">
        <v>750</v>
      </c>
      <c r="B200" s="405"/>
      <c r="C200" s="405"/>
      <c r="D200" s="406" t="s">
        <v>34</v>
      </c>
      <c r="E200" s="422">
        <f>SUM(E201+E210+E215)</f>
        <v>1476747</v>
      </c>
      <c r="F200" s="422">
        <f>SUM(F201+F210+F215)</f>
        <v>1267410</v>
      </c>
      <c r="G200" s="410"/>
      <c r="H200" s="422">
        <f>SUM(H201+H210+H215)</f>
        <v>1267410</v>
      </c>
      <c r="I200" s="422">
        <f>SUM(I201+I210+I215)</f>
        <v>0</v>
      </c>
      <c r="J200" s="422">
        <f>SUM(J201+J210+J215)</f>
        <v>1267410</v>
      </c>
      <c r="K200" s="422">
        <f>SUM(K201+K210+K215)</f>
        <v>0</v>
      </c>
      <c r="L200" s="407">
        <f>SUM(L201+L210+L215)</f>
        <v>1267410</v>
      </c>
      <c r="M200" s="407">
        <f>SUM(M201+M210+M215+M233)</f>
        <v>0</v>
      </c>
      <c r="N200" s="364">
        <f>N201+N210+N215+N233</f>
        <v>1267410</v>
      </c>
      <c r="O200" s="364">
        <f>SUM(O201+O210+O215+O233)</f>
        <v>0</v>
      </c>
      <c r="P200" s="364">
        <f>SUM(P201+P210+P215+P233)</f>
        <v>1267410</v>
      </c>
    </row>
    <row r="201" spans="1:16" ht="12.75" hidden="1">
      <c r="A201" s="411"/>
      <c r="B201" s="411">
        <v>75011</v>
      </c>
      <c r="C201" s="411"/>
      <c r="D201" s="412" t="s">
        <v>35</v>
      </c>
      <c r="E201" s="423">
        <f>SUM(E202:E209)</f>
        <v>25750</v>
      </c>
      <c r="F201" s="423">
        <f>SUM(F202:F209)</f>
        <v>40600</v>
      </c>
      <c r="G201" s="410"/>
      <c r="H201" s="423">
        <f aca="true" t="shared" si="62" ref="H201:N201">SUM(H202:H209)</f>
        <v>40600</v>
      </c>
      <c r="I201" s="423">
        <f t="shared" si="62"/>
        <v>0</v>
      </c>
      <c r="J201" s="423">
        <f t="shared" si="62"/>
        <v>40600</v>
      </c>
      <c r="K201" s="423">
        <f t="shared" si="62"/>
        <v>0</v>
      </c>
      <c r="L201" s="413">
        <f t="shared" si="62"/>
        <v>40600</v>
      </c>
      <c r="M201" s="413">
        <f t="shared" si="62"/>
        <v>0</v>
      </c>
      <c r="N201" s="365">
        <f t="shared" si="62"/>
        <v>40600</v>
      </c>
      <c r="O201" s="373"/>
      <c r="P201" s="373">
        <f>N201+O201</f>
        <v>40600</v>
      </c>
    </row>
    <row r="202" spans="1:16" ht="12.75" hidden="1">
      <c r="A202" s="411"/>
      <c r="B202" s="411"/>
      <c r="C202" s="411">
        <v>4010</v>
      </c>
      <c r="D202" s="412" t="s">
        <v>147</v>
      </c>
      <c r="E202" s="423">
        <v>16995</v>
      </c>
      <c r="F202" s="423">
        <v>17505</v>
      </c>
      <c r="G202" s="410"/>
      <c r="H202" s="423">
        <v>17505</v>
      </c>
      <c r="I202" s="410"/>
      <c r="J202" s="424">
        <f>H202+I202</f>
        <v>17505</v>
      </c>
      <c r="K202" s="410"/>
      <c r="L202" s="415">
        <f>J202+K202</f>
        <v>17505</v>
      </c>
      <c r="M202" s="415"/>
      <c r="N202" s="373">
        <f>L202+M202</f>
        <v>17505</v>
      </c>
      <c r="O202" s="373"/>
      <c r="P202" s="373">
        <f aca="true" t="shared" si="63" ref="P202:P239">N202+O202</f>
        <v>17505</v>
      </c>
    </row>
    <row r="203" spans="1:16" ht="12.75" hidden="1">
      <c r="A203" s="411"/>
      <c r="B203" s="411"/>
      <c r="C203" s="411">
        <v>4040</v>
      </c>
      <c r="D203" s="412" t="s">
        <v>148</v>
      </c>
      <c r="E203" s="423">
        <v>1403</v>
      </c>
      <c r="F203" s="423">
        <v>1446</v>
      </c>
      <c r="G203" s="410"/>
      <c r="H203" s="423">
        <v>1446</v>
      </c>
      <c r="I203" s="410"/>
      <c r="J203" s="424">
        <f aca="true" t="shared" si="64" ref="J203:J209">H203+I203</f>
        <v>1446</v>
      </c>
      <c r="K203" s="410"/>
      <c r="L203" s="415">
        <f aca="true" t="shared" si="65" ref="L203:L209">J203+K203</f>
        <v>1446</v>
      </c>
      <c r="M203" s="415"/>
      <c r="N203" s="373">
        <f aca="true" t="shared" si="66" ref="N203:N209">L203+M203</f>
        <v>1446</v>
      </c>
      <c r="O203" s="373"/>
      <c r="P203" s="373">
        <f t="shared" si="63"/>
        <v>1446</v>
      </c>
    </row>
    <row r="204" spans="1:16" ht="12.75" hidden="1">
      <c r="A204" s="411"/>
      <c r="B204" s="411"/>
      <c r="C204" s="411">
        <v>4110</v>
      </c>
      <c r="D204" s="412" t="s">
        <v>142</v>
      </c>
      <c r="E204" s="423">
        <v>3170</v>
      </c>
      <c r="F204" s="423">
        <v>3265</v>
      </c>
      <c r="G204" s="410"/>
      <c r="H204" s="423">
        <v>3265</v>
      </c>
      <c r="I204" s="410"/>
      <c r="J204" s="424">
        <f t="shared" si="64"/>
        <v>3265</v>
      </c>
      <c r="K204" s="410"/>
      <c r="L204" s="415">
        <f t="shared" si="65"/>
        <v>3265</v>
      </c>
      <c r="M204" s="415"/>
      <c r="N204" s="373">
        <f t="shared" si="66"/>
        <v>3265</v>
      </c>
      <c r="O204" s="373"/>
      <c r="P204" s="373">
        <f t="shared" si="63"/>
        <v>3265</v>
      </c>
    </row>
    <row r="205" spans="1:16" ht="12.75" hidden="1">
      <c r="A205" s="411"/>
      <c r="B205" s="411"/>
      <c r="C205" s="411">
        <v>4120</v>
      </c>
      <c r="D205" s="412" t="s">
        <v>143</v>
      </c>
      <c r="E205" s="423">
        <v>451</v>
      </c>
      <c r="F205" s="423">
        <v>464</v>
      </c>
      <c r="G205" s="410"/>
      <c r="H205" s="423">
        <v>464</v>
      </c>
      <c r="I205" s="410"/>
      <c r="J205" s="424">
        <f t="shared" si="64"/>
        <v>464</v>
      </c>
      <c r="K205" s="410"/>
      <c r="L205" s="415">
        <f t="shared" si="65"/>
        <v>464</v>
      </c>
      <c r="M205" s="415"/>
      <c r="N205" s="373">
        <f t="shared" si="66"/>
        <v>464</v>
      </c>
      <c r="O205" s="373"/>
      <c r="P205" s="373">
        <f t="shared" si="63"/>
        <v>464</v>
      </c>
    </row>
    <row r="206" spans="1:16" ht="12.75" hidden="1">
      <c r="A206" s="411"/>
      <c r="B206" s="411"/>
      <c r="C206" s="411">
        <v>4210</v>
      </c>
      <c r="D206" s="412" t="s">
        <v>132</v>
      </c>
      <c r="E206" s="423">
        <v>1230</v>
      </c>
      <c r="F206" s="423">
        <v>5000</v>
      </c>
      <c r="G206" s="410"/>
      <c r="H206" s="423">
        <v>5000</v>
      </c>
      <c r="I206" s="410"/>
      <c r="J206" s="424">
        <f t="shared" si="64"/>
        <v>5000</v>
      </c>
      <c r="K206" s="410"/>
      <c r="L206" s="415">
        <f t="shared" si="65"/>
        <v>5000</v>
      </c>
      <c r="M206" s="415"/>
      <c r="N206" s="373">
        <f t="shared" si="66"/>
        <v>5000</v>
      </c>
      <c r="O206" s="373"/>
      <c r="P206" s="373">
        <f t="shared" si="63"/>
        <v>5000</v>
      </c>
    </row>
    <row r="207" spans="1:16" ht="12.75" hidden="1">
      <c r="A207" s="411"/>
      <c r="B207" s="411"/>
      <c r="C207" s="411">
        <v>4300</v>
      </c>
      <c r="D207" s="412" t="s">
        <v>127</v>
      </c>
      <c r="E207" s="423">
        <v>1490</v>
      </c>
      <c r="F207" s="423">
        <v>10700</v>
      </c>
      <c r="G207" s="410"/>
      <c r="H207" s="423">
        <v>10700</v>
      </c>
      <c r="I207" s="410"/>
      <c r="J207" s="424">
        <f t="shared" si="64"/>
        <v>10700</v>
      </c>
      <c r="K207" s="410"/>
      <c r="L207" s="415">
        <f t="shared" si="65"/>
        <v>10700</v>
      </c>
      <c r="M207" s="415"/>
      <c r="N207" s="373">
        <f t="shared" si="66"/>
        <v>10700</v>
      </c>
      <c r="O207" s="373"/>
      <c r="P207" s="373">
        <f t="shared" si="63"/>
        <v>10700</v>
      </c>
    </row>
    <row r="208" spans="1:16" ht="12.75" hidden="1">
      <c r="A208" s="411"/>
      <c r="B208" s="411"/>
      <c r="C208" s="411">
        <v>4410</v>
      </c>
      <c r="D208" s="412" t="s">
        <v>149</v>
      </c>
      <c r="E208" s="423">
        <v>315</v>
      </c>
      <c r="F208" s="423">
        <v>1500</v>
      </c>
      <c r="G208" s="410"/>
      <c r="H208" s="423">
        <v>1500</v>
      </c>
      <c r="I208" s="410"/>
      <c r="J208" s="424">
        <f t="shared" si="64"/>
        <v>1500</v>
      </c>
      <c r="K208" s="410"/>
      <c r="L208" s="415">
        <f t="shared" si="65"/>
        <v>1500</v>
      </c>
      <c r="M208" s="415"/>
      <c r="N208" s="373">
        <f t="shared" si="66"/>
        <v>1500</v>
      </c>
      <c r="O208" s="373"/>
      <c r="P208" s="373">
        <f t="shared" si="63"/>
        <v>1500</v>
      </c>
    </row>
    <row r="209" spans="1:16" ht="24" hidden="1">
      <c r="A209" s="411"/>
      <c r="B209" s="411"/>
      <c r="C209" s="411">
        <v>4440</v>
      </c>
      <c r="D209" s="412" t="s">
        <v>150</v>
      </c>
      <c r="E209" s="423">
        <v>696</v>
      </c>
      <c r="F209" s="423">
        <v>720</v>
      </c>
      <c r="G209" s="410"/>
      <c r="H209" s="423">
        <v>720</v>
      </c>
      <c r="I209" s="410"/>
      <c r="J209" s="424">
        <f t="shared" si="64"/>
        <v>720</v>
      </c>
      <c r="K209" s="410"/>
      <c r="L209" s="415">
        <f t="shared" si="65"/>
        <v>720</v>
      </c>
      <c r="M209" s="415"/>
      <c r="N209" s="373">
        <f t="shared" si="66"/>
        <v>720</v>
      </c>
      <c r="O209" s="373"/>
      <c r="P209" s="373">
        <f t="shared" si="63"/>
        <v>720</v>
      </c>
    </row>
    <row r="210" spans="1:16" ht="12.75" hidden="1">
      <c r="A210" s="411"/>
      <c r="B210" s="411">
        <v>75022</v>
      </c>
      <c r="C210" s="411"/>
      <c r="D210" s="412" t="s">
        <v>151</v>
      </c>
      <c r="E210" s="423">
        <f>SUM(E211:E214)</f>
        <v>56000</v>
      </c>
      <c r="F210" s="423">
        <f>SUM(F211:F214)</f>
        <v>57650</v>
      </c>
      <c r="G210" s="410"/>
      <c r="H210" s="423">
        <f aca="true" t="shared" si="67" ref="H210:N210">SUM(H211:H214)</f>
        <v>57650</v>
      </c>
      <c r="I210" s="423">
        <f t="shared" si="67"/>
        <v>0</v>
      </c>
      <c r="J210" s="423">
        <f t="shared" si="67"/>
        <v>57650</v>
      </c>
      <c r="K210" s="423">
        <f t="shared" si="67"/>
        <v>0</v>
      </c>
      <c r="L210" s="413">
        <f t="shared" si="67"/>
        <v>57650</v>
      </c>
      <c r="M210" s="413">
        <f t="shared" si="67"/>
        <v>0</v>
      </c>
      <c r="N210" s="365">
        <f t="shared" si="67"/>
        <v>57650</v>
      </c>
      <c r="O210" s="373"/>
      <c r="P210" s="373">
        <f t="shared" si="63"/>
        <v>57650</v>
      </c>
    </row>
    <row r="211" spans="1:16" ht="12.75" hidden="1">
      <c r="A211" s="411"/>
      <c r="B211" s="411"/>
      <c r="C211" s="411">
        <v>3030</v>
      </c>
      <c r="D211" s="412" t="s">
        <v>152</v>
      </c>
      <c r="E211" s="423">
        <v>50600</v>
      </c>
      <c r="F211" s="423">
        <v>52100</v>
      </c>
      <c r="G211" s="410"/>
      <c r="H211" s="423">
        <v>52100</v>
      </c>
      <c r="I211" s="410"/>
      <c r="J211" s="424">
        <f>H211+I211</f>
        <v>52100</v>
      </c>
      <c r="K211" s="410"/>
      <c r="L211" s="415">
        <f>J211+K211</f>
        <v>52100</v>
      </c>
      <c r="M211" s="415">
        <v>-10000</v>
      </c>
      <c r="N211" s="373">
        <f>L211+M211</f>
        <v>42100</v>
      </c>
      <c r="O211" s="373"/>
      <c r="P211" s="373">
        <f t="shared" si="63"/>
        <v>42100</v>
      </c>
    </row>
    <row r="212" spans="1:16" ht="12.75" hidden="1">
      <c r="A212" s="411"/>
      <c r="B212" s="411"/>
      <c r="C212" s="411">
        <v>4210</v>
      </c>
      <c r="D212" s="412" t="s">
        <v>132</v>
      </c>
      <c r="E212" s="423">
        <v>2950</v>
      </c>
      <c r="F212" s="423">
        <v>3050</v>
      </c>
      <c r="G212" s="410"/>
      <c r="H212" s="423">
        <v>3050</v>
      </c>
      <c r="I212" s="410"/>
      <c r="J212" s="424">
        <f>H212+I212</f>
        <v>3050</v>
      </c>
      <c r="K212" s="410"/>
      <c r="L212" s="415">
        <f>J212+K212</f>
        <v>3050</v>
      </c>
      <c r="M212" s="415"/>
      <c r="N212" s="373">
        <f>L212+M212</f>
        <v>3050</v>
      </c>
      <c r="O212" s="373"/>
      <c r="P212" s="373">
        <f t="shared" si="63"/>
        <v>3050</v>
      </c>
    </row>
    <row r="213" spans="1:16" ht="12.75" hidden="1">
      <c r="A213" s="411"/>
      <c r="B213" s="411"/>
      <c r="C213" s="411">
        <v>4300</v>
      </c>
      <c r="D213" s="412" t="s">
        <v>127</v>
      </c>
      <c r="E213" s="423">
        <v>1900</v>
      </c>
      <c r="F213" s="423">
        <v>1950</v>
      </c>
      <c r="G213" s="410"/>
      <c r="H213" s="423">
        <v>1950</v>
      </c>
      <c r="I213" s="410"/>
      <c r="J213" s="424">
        <f>H213+I213</f>
        <v>1950</v>
      </c>
      <c r="K213" s="410"/>
      <c r="L213" s="415">
        <f>J213+K213</f>
        <v>1950</v>
      </c>
      <c r="M213" s="415">
        <v>10000</v>
      </c>
      <c r="N213" s="373">
        <f>L213+M213</f>
        <v>11950</v>
      </c>
      <c r="O213" s="373"/>
      <c r="P213" s="373">
        <f t="shared" si="63"/>
        <v>11950</v>
      </c>
    </row>
    <row r="214" spans="1:16" ht="12.75" hidden="1">
      <c r="A214" s="411"/>
      <c r="B214" s="411"/>
      <c r="C214" s="411">
        <v>4410</v>
      </c>
      <c r="D214" s="412" t="s">
        <v>149</v>
      </c>
      <c r="E214" s="423">
        <v>550</v>
      </c>
      <c r="F214" s="423">
        <v>550</v>
      </c>
      <c r="G214" s="410"/>
      <c r="H214" s="423">
        <v>550</v>
      </c>
      <c r="I214" s="410"/>
      <c r="J214" s="424">
        <f>H214+I214</f>
        <v>550</v>
      </c>
      <c r="K214" s="410"/>
      <c r="L214" s="415">
        <f>J214+K214</f>
        <v>550</v>
      </c>
      <c r="M214" s="415"/>
      <c r="N214" s="373">
        <f>L214+M214</f>
        <v>550</v>
      </c>
      <c r="O214" s="373"/>
      <c r="P214" s="373">
        <f t="shared" si="63"/>
        <v>550</v>
      </c>
    </row>
    <row r="215" spans="1:16" ht="12.75" hidden="1">
      <c r="A215" s="411"/>
      <c r="B215" s="411">
        <v>75023</v>
      </c>
      <c r="C215" s="411"/>
      <c r="D215" s="412" t="s">
        <v>40</v>
      </c>
      <c r="E215" s="423">
        <f>SUM(E216:E232)</f>
        <v>1394997</v>
      </c>
      <c r="F215" s="423">
        <f>SUM(F216:F232)</f>
        <v>1169160</v>
      </c>
      <c r="G215" s="410"/>
      <c r="H215" s="423">
        <f aca="true" t="shared" si="68" ref="H215:N215">SUM(H216:H232)</f>
        <v>1169160</v>
      </c>
      <c r="I215" s="423">
        <f t="shared" si="68"/>
        <v>0</v>
      </c>
      <c r="J215" s="423">
        <f t="shared" si="68"/>
        <v>1169160</v>
      </c>
      <c r="K215" s="423">
        <f t="shared" si="68"/>
        <v>0</v>
      </c>
      <c r="L215" s="413">
        <f t="shared" si="68"/>
        <v>1169160</v>
      </c>
      <c r="M215" s="413">
        <f t="shared" si="68"/>
        <v>-20000</v>
      </c>
      <c r="N215" s="365">
        <f t="shared" si="68"/>
        <v>1149160</v>
      </c>
      <c r="O215" s="373"/>
      <c r="P215" s="373">
        <f t="shared" si="63"/>
        <v>1149160</v>
      </c>
    </row>
    <row r="216" spans="1:16" ht="24" hidden="1">
      <c r="A216" s="411"/>
      <c r="B216" s="411"/>
      <c r="C216" s="411">
        <v>3020</v>
      </c>
      <c r="D216" s="412" t="s">
        <v>153</v>
      </c>
      <c r="E216" s="423">
        <v>780</v>
      </c>
      <c r="F216" s="423">
        <v>800</v>
      </c>
      <c r="G216" s="410"/>
      <c r="H216" s="423">
        <v>800</v>
      </c>
      <c r="I216" s="410"/>
      <c r="J216" s="424">
        <f>H216+I216</f>
        <v>800</v>
      </c>
      <c r="K216" s="410"/>
      <c r="L216" s="415">
        <f>J216+K216</f>
        <v>800</v>
      </c>
      <c r="M216" s="415"/>
      <c r="N216" s="373">
        <f>L216+M216</f>
        <v>800</v>
      </c>
      <c r="O216" s="373"/>
      <c r="P216" s="373">
        <f t="shared" si="63"/>
        <v>800</v>
      </c>
    </row>
    <row r="217" spans="1:16" ht="12.75" hidden="1">
      <c r="A217" s="411"/>
      <c r="B217" s="411"/>
      <c r="C217" s="411">
        <v>4010</v>
      </c>
      <c r="D217" s="412" t="s">
        <v>147</v>
      </c>
      <c r="E217" s="423">
        <v>624100</v>
      </c>
      <c r="F217" s="423">
        <v>686230</v>
      </c>
      <c r="G217" s="410"/>
      <c r="H217" s="423">
        <v>686230</v>
      </c>
      <c r="I217" s="410"/>
      <c r="J217" s="424">
        <f aca="true" t="shared" si="69" ref="J217:J232">H217+I217</f>
        <v>686230</v>
      </c>
      <c r="K217" s="410"/>
      <c r="L217" s="415">
        <f aca="true" t="shared" si="70" ref="L217:L232">J217+K217</f>
        <v>686230</v>
      </c>
      <c r="M217" s="415"/>
      <c r="N217" s="373">
        <f aca="true" t="shared" si="71" ref="N217:N232">L217+M217</f>
        <v>686230</v>
      </c>
      <c r="O217" s="373"/>
      <c r="P217" s="373">
        <f t="shared" si="63"/>
        <v>686230</v>
      </c>
    </row>
    <row r="218" spans="1:16" ht="12.75" hidden="1">
      <c r="A218" s="411"/>
      <c r="B218" s="411"/>
      <c r="C218" s="411">
        <v>4040</v>
      </c>
      <c r="D218" s="412" t="s">
        <v>148</v>
      </c>
      <c r="E218" s="423">
        <v>49000</v>
      </c>
      <c r="F218" s="423">
        <v>44000</v>
      </c>
      <c r="G218" s="410"/>
      <c r="H218" s="423">
        <v>44000</v>
      </c>
      <c r="I218" s="410"/>
      <c r="J218" s="424">
        <f t="shared" si="69"/>
        <v>44000</v>
      </c>
      <c r="K218" s="410"/>
      <c r="L218" s="415">
        <f t="shared" si="70"/>
        <v>44000</v>
      </c>
      <c r="M218" s="415">
        <v>-3000</v>
      </c>
      <c r="N218" s="373">
        <f t="shared" si="71"/>
        <v>41000</v>
      </c>
      <c r="O218" s="373"/>
      <c r="P218" s="373">
        <f t="shared" si="63"/>
        <v>41000</v>
      </c>
    </row>
    <row r="219" spans="1:16" ht="12.75" hidden="1">
      <c r="A219" s="411"/>
      <c r="B219" s="411"/>
      <c r="C219" s="411">
        <v>4110</v>
      </c>
      <c r="D219" s="412" t="s">
        <v>142</v>
      </c>
      <c r="E219" s="423">
        <v>115970</v>
      </c>
      <c r="F219" s="423">
        <v>125800</v>
      </c>
      <c r="G219" s="410"/>
      <c r="H219" s="423">
        <v>125800</v>
      </c>
      <c r="I219" s="410"/>
      <c r="J219" s="424">
        <f t="shared" si="69"/>
        <v>125800</v>
      </c>
      <c r="K219" s="410"/>
      <c r="L219" s="415">
        <f t="shared" si="70"/>
        <v>125800</v>
      </c>
      <c r="M219" s="415"/>
      <c r="N219" s="373">
        <f t="shared" si="71"/>
        <v>125800</v>
      </c>
      <c r="O219" s="373"/>
      <c r="P219" s="373">
        <f t="shared" si="63"/>
        <v>125800</v>
      </c>
    </row>
    <row r="220" spans="1:16" ht="12.75" hidden="1">
      <c r="A220" s="411"/>
      <c r="B220" s="411"/>
      <c r="C220" s="411">
        <v>4120</v>
      </c>
      <c r="D220" s="412" t="s">
        <v>143</v>
      </c>
      <c r="E220" s="423">
        <v>16500</v>
      </c>
      <c r="F220" s="423">
        <v>17890</v>
      </c>
      <c r="G220" s="410"/>
      <c r="H220" s="423">
        <v>17890</v>
      </c>
      <c r="I220" s="410"/>
      <c r="J220" s="424">
        <f t="shared" si="69"/>
        <v>17890</v>
      </c>
      <c r="K220" s="410"/>
      <c r="L220" s="415">
        <f t="shared" si="70"/>
        <v>17890</v>
      </c>
      <c r="M220" s="415"/>
      <c r="N220" s="373">
        <f t="shared" si="71"/>
        <v>17890</v>
      </c>
      <c r="O220" s="373"/>
      <c r="P220" s="373">
        <f t="shared" si="63"/>
        <v>17890</v>
      </c>
    </row>
    <row r="221" spans="1:16" ht="12.75" hidden="1">
      <c r="A221" s="411"/>
      <c r="B221" s="411"/>
      <c r="C221" s="411" t="s">
        <v>173</v>
      </c>
      <c r="D221" s="412" t="s">
        <v>174</v>
      </c>
      <c r="E221" s="423"/>
      <c r="F221" s="423"/>
      <c r="G221" s="410"/>
      <c r="H221" s="423"/>
      <c r="I221" s="410"/>
      <c r="J221" s="424"/>
      <c r="K221" s="410"/>
      <c r="L221" s="415"/>
      <c r="M221" s="415">
        <v>1000</v>
      </c>
      <c r="N221" s="373">
        <f t="shared" si="71"/>
        <v>1000</v>
      </c>
      <c r="O221" s="373"/>
      <c r="P221" s="373">
        <f t="shared" si="63"/>
        <v>1000</v>
      </c>
    </row>
    <row r="222" spans="1:16" ht="12.75" hidden="1">
      <c r="A222" s="411"/>
      <c r="B222" s="411"/>
      <c r="C222" s="411">
        <v>4210</v>
      </c>
      <c r="D222" s="412" t="s">
        <v>132</v>
      </c>
      <c r="E222" s="423">
        <v>274868</v>
      </c>
      <c r="F222" s="423">
        <v>70000</v>
      </c>
      <c r="G222" s="410"/>
      <c r="H222" s="423">
        <v>70000</v>
      </c>
      <c r="I222" s="410">
        <v>-15000</v>
      </c>
      <c r="J222" s="424">
        <f t="shared" si="69"/>
        <v>55000</v>
      </c>
      <c r="K222" s="410"/>
      <c r="L222" s="415">
        <f t="shared" si="70"/>
        <v>55000</v>
      </c>
      <c r="M222" s="415"/>
      <c r="N222" s="373">
        <f t="shared" si="71"/>
        <v>55000</v>
      </c>
      <c r="O222" s="373"/>
      <c r="P222" s="373">
        <f t="shared" si="63"/>
        <v>55000</v>
      </c>
    </row>
    <row r="223" spans="1:16" ht="12.75" hidden="1">
      <c r="A223" s="411"/>
      <c r="B223" s="411"/>
      <c r="C223" s="411">
        <v>4260</v>
      </c>
      <c r="D223" s="412" t="s">
        <v>154</v>
      </c>
      <c r="E223" s="423">
        <v>21900</v>
      </c>
      <c r="F223" s="423">
        <v>22500</v>
      </c>
      <c r="G223" s="410"/>
      <c r="H223" s="423">
        <v>22500</v>
      </c>
      <c r="I223" s="410"/>
      <c r="J223" s="424">
        <f t="shared" si="69"/>
        <v>22500</v>
      </c>
      <c r="K223" s="410"/>
      <c r="L223" s="415">
        <f t="shared" si="70"/>
        <v>22500</v>
      </c>
      <c r="M223" s="415"/>
      <c r="N223" s="373">
        <f t="shared" si="71"/>
        <v>22500</v>
      </c>
      <c r="O223" s="373"/>
      <c r="P223" s="373">
        <f t="shared" si="63"/>
        <v>22500</v>
      </c>
    </row>
    <row r="224" spans="1:16" ht="12.75" hidden="1">
      <c r="A224" s="411"/>
      <c r="B224" s="411"/>
      <c r="C224" s="411">
        <v>4270</v>
      </c>
      <c r="D224" s="412" t="s">
        <v>133</v>
      </c>
      <c r="E224" s="423">
        <v>127579</v>
      </c>
      <c r="F224" s="423">
        <v>3000</v>
      </c>
      <c r="G224" s="410"/>
      <c r="H224" s="423">
        <v>3000</v>
      </c>
      <c r="I224" s="410">
        <v>15000</v>
      </c>
      <c r="J224" s="424">
        <f t="shared" si="69"/>
        <v>18000</v>
      </c>
      <c r="K224" s="410"/>
      <c r="L224" s="415">
        <f t="shared" si="70"/>
        <v>18000</v>
      </c>
      <c r="M224" s="415"/>
      <c r="N224" s="373">
        <f t="shared" si="71"/>
        <v>18000</v>
      </c>
      <c r="O224" s="373"/>
      <c r="P224" s="373">
        <f t="shared" si="63"/>
        <v>18000</v>
      </c>
    </row>
    <row r="225" spans="1:16" ht="12.75" hidden="1">
      <c r="A225" s="411"/>
      <c r="B225" s="411"/>
      <c r="C225" s="411" t="s">
        <v>214</v>
      </c>
      <c r="D225" s="412" t="s">
        <v>177</v>
      </c>
      <c r="E225" s="423"/>
      <c r="F225" s="423"/>
      <c r="G225" s="410"/>
      <c r="H225" s="423"/>
      <c r="I225" s="410"/>
      <c r="J225" s="424"/>
      <c r="K225" s="410"/>
      <c r="L225" s="415"/>
      <c r="M225" s="415">
        <v>2000</v>
      </c>
      <c r="N225" s="373">
        <f t="shared" si="71"/>
        <v>2000</v>
      </c>
      <c r="O225" s="373"/>
      <c r="P225" s="373">
        <f t="shared" si="63"/>
        <v>2000</v>
      </c>
    </row>
    <row r="226" spans="1:16" ht="12.75" hidden="1">
      <c r="A226" s="411"/>
      <c r="B226" s="411"/>
      <c r="C226" s="411">
        <v>4300</v>
      </c>
      <c r="D226" s="412" t="s">
        <v>127</v>
      </c>
      <c r="E226" s="423">
        <v>104000</v>
      </c>
      <c r="F226" s="423">
        <v>107200</v>
      </c>
      <c r="G226" s="410"/>
      <c r="H226" s="423">
        <v>107200</v>
      </c>
      <c r="I226" s="410">
        <v>-2200</v>
      </c>
      <c r="J226" s="424">
        <f t="shared" si="69"/>
        <v>105000</v>
      </c>
      <c r="K226" s="410"/>
      <c r="L226" s="415">
        <f t="shared" si="70"/>
        <v>105000</v>
      </c>
      <c r="M226" s="415">
        <v>-20000</v>
      </c>
      <c r="N226" s="373">
        <f t="shared" si="71"/>
        <v>85000</v>
      </c>
      <c r="O226" s="373"/>
      <c r="P226" s="373">
        <f t="shared" si="63"/>
        <v>85000</v>
      </c>
    </row>
    <row r="227" spans="1:16" ht="12.75" hidden="1">
      <c r="A227" s="411"/>
      <c r="B227" s="411"/>
      <c r="C227" s="411" t="s">
        <v>311</v>
      </c>
      <c r="D227" s="412" t="s">
        <v>363</v>
      </c>
      <c r="E227" s="423"/>
      <c r="F227" s="423"/>
      <c r="G227" s="410"/>
      <c r="H227" s="423"/>
      <c r="I227" s="410">
        <v>2200</v>
      </c>
      <c r="J227" s="424">
        <f t="shared" si="69"/>
        <v>2200</v>
      </c>
      <c r="K227" s="410"/>
      <c r="L227" s="415">
        <f t="shared" si="70"/>
        <v>2200</v>
      </c>
      <c r="M227" s="415"/>
      <c r="N227" s="373">
        <f t="shared" si="71"/>
        <v>2200</v>
      </c>
      <c r="O227" s="373"/>
      <c r="P227" s="373">
        <f t="shared" si="63"/>
        <v>2200</v>
      </c>
    </row>
    <row r="228" spans="1:16" ht="12.75" hidden="1">
      <c r="A228" s="411"/>
      <c r="B228" s="411"/>
      <c r="C228" s="411">
        <v>4410</v>
      </c>
      <c r="D228" s="412" t="s">
        <v>149</v>
      </c>
      <c r="E228" s="423">
        <v>8500</v>
      </c>
      <c r="F228" s="423">
        <v>8800</v>
      </c>
      <c r="G228" s="410"/>
      <c r="H228" s="423">
        <v>8800</v>
      </c>
      <c r="I228" s="410"/>
      <c r="J228" s="424">
        <f t="shared" si="69"/>
        <v>8800</v>
      </c>
      <c r="K228" s="410"/>
      <c r="L228" s="415">
        <f t="shared" si="70"/>
        <v>8800</v>
      </c>
      <c r="M228" s="415"/>
      <c r="N228" s="373">
        <f t="shared" si="71"/>
        <v>8800</v>
      </c>
      <c r="O228" s="373"/>
      <c r="P228" s="373">
        <f t="shared" si="63"/>
        <v>8800</v>
      </c>
    </row>
    <row r="229" spans="1:16" ht="12.75" hidden="1">
      <c r="A229" s="411"/>
      <c r="B229" s="411"/>
      <c r="C229" s="411" t="s">
        <v>155</v>
      </c>
      <c r="D229" s="412" t="s">
        <v>156</v>
      </c>
      <c r="E229" s="423">
        <v>5500</v>
      </c>
      <c r="F229" s="423">
        <v>5500</v>
      </c>
      <c r="G229" s="410"/>
      <c r="H229" s="423">
        <v>5500</v>
      </c>
      <c r="I229" s="410"/>
      <c r="J229" s="424">
        <f t="shared" si="69"/>
        <v>5500</v>
      </c>
      <c r="K229" s="410"/>
      <c r="L229" s="415">
        <f t="shared" si="70"/>
        <v>5500</v>
      </c>
      <c r="M229" s="415"/>
      <c r="N229" s="373">
        <f t="shared" si="71"/>
        <v>5500</v>
      </c>
      <c r="O229" s="373"/>
      <c r="P229" s="373">
        <f t="shared" si="63"/>
        <v>5500</v>
      </c>
    </row>
    <row r="230" spans="1:16" ht="12.75" hidden="1">
      <c r="A230" s="411"/>
      <c r="B230" s="411"/>
      <c r="C230" s="411">
        <v>4430</v>
      </c>
      <c r="D230" s="412" t="s">
        <v>144</v>
      </c>
      <c r="E230" s="423">
        <v>13000</v>
      </c>
      <c r="F230" s="423">
        <v>13400</v>
      </c>
      <c r="G230" s="410"/>
      <c r="H230" s="423">
        <v>13400</v>
      </c>
      <c r="I230" s="410"/>
      <c r="J230" s="424">
        <f t="shared" si="69"/>
        <v>13400</v>
      </c>
      <c r="K230" s="410"/>
      <c r="L230" s="415">
        <f t="shared" si="70"/>
        <v>13400</v>
      </c>
      <c r="M230" s="415"/>
      <c r="N230" s="373">
        <f t="shared" si="71"/>
        <v>13400</v>
      </c>
      <c r="O230" s="373"/>
      <c r="P230" s="373">
        <f t="shared" si="63"/>
        <v>13400</v>
      </c>
    </row>
    <row r="231" spans="1:16" ht="24" hidden="1">
      <c r="A231" s="411"/>
      <c r="B231" s="411"/>
      <c r="C231" s="411">
        <v>4440</v>
      </c>
      <c r="D231" s="412" t="s">
        <v>150</v>
      </c>
      <c r="E231" s="423">
        <v>13300</v>
      </c>
      <c r="F231" s="423">
        <v>14040</v>
      </c>
      <c r="G231" s="410"/>
      <c r="H231" s="423">
        <v>14040</v>
      </c>
      <c r="I231" s="410"/>
      <c r="J231" s="424">
        <f t="shared" si="69"/>
        <v>14040</v>
      </c>
      <c r="K231" s="410"/>
      <c r="L231" s="415">
        <f t="shared" si="70"/>
        <v>14040</v>
      </c>
      <c r="M231" s="415"/>
      <c r="N231" s="373">
        <f t="shared" si="71"/>
        <v>14040</v>
      </c>
      <c r="O231" s="373"/>
      <c r="P231" s="373">
        <f t="shared" si="63"/>
        <v>14040</v>
      </c>
    </row>
    <row r="232" spans="1:16" ht="24" hidden="1">
      <c r="A232" s="411"/>
      <c r="B232" s="411"/>
      <c r="C232" s="426" t="s">
        <v>157</v>
      </c>
      <c r="D232" s="412" t="s">
        <v>158</v>
      </c>
      <c r="E232" s="427">
        <v>20000</v>
      </c>
      <c r="F232" s="427">
        <v>50000</v>
      </c>
      <c r="G232" s="410"/>
      <c r="H232" s="427">
        <v>50000</v>
      </c>
      <c r="I232" s="410"/>
      <c r="J232" s="424">
        <f t="shared" si="69"/>
        <v>50000</v>
      </c>
      <c r="K232" s="410"/>
      <c r="L232" s="415">
        <f t="shared" si="70"/>
        <v>50000</v>
      </c>
      <c r="M232" s="415"/>
      <c r="N232" s="373">
        <f t="shared" si="71"/>
        <v>50000</v>
      </c>
      <c r="O232" s="373"/>
      <c r="P232" s="373">
        <f t="shared" si="63"/>
        <v>50000</v>
      </c>
    </row>
    <row r="233" spans="1:16" ht="12.75" hidden="1">
      <c r="A233" s="411"/>
      <c r="B233" s="411" t="s">
        <v>365</v>
      </c>
      <c r="C233" s="403"/>
      <c r="D233" s="411" t="s">
        <v>366</v>
      </c>
      <c r="E233" s="423"/>
      <c r="F233" s="423"/>
      <c r="G233" s="410"/>
      <c r="H233" s="423"/>
      <c r="I233" s="410"/>
      <c r="J233" s="424"/>
      <c r="K233" s="410"/>
      <c r="L233" s="415"/>
      <c r="M233" s="415">
        <f>SUM(M234:M235)</f>
        <v>20000</v>
      </c>
      <c r="N233" s="373">
        <f>SUM(N234:N235)</f>
        <v>20000</v>
      </c>
      <c r="O233" s="373"/>
      <c r="P233" s="373">
        <f t="shared" si="63"/>
        <v>20000</v>
      </c>
    </row>
    <row r="234" spans="1:16" ht="12.75" hidden="1">
      <c r="A234" s="411"/>
      <c r="B234" s="411"/>
      <c r="C234" s="411" t="s">
        <v>191</v>
      </c>
      <c r="D234" s="412" t="s">
        <v>132</v>
      </c>
      <c r="E234" s="423"/>
      <c r="F234" s="423"/>
      <c r="G234" s="410"/>
      <c r="H234" s="423"/>
      <c r="I234" s="410"/>
      <c r="J234" s="424"/>
      <c r="K234" s="410"/>
      <c r="L234" s="415"/>
      <c r="M234" s="415">
        <v>2000</v>
      </c>
      <c r="N234" s="373">
        <f>M234</f>
        <v>2000</v>
      </c>
      <c r="O234" s="373"/>
      <c r="P234" s="373">
        <f t="shared" si="63"/>
        <v>2000</v>
      </c>
    </row>
    <row r="235" spans="1:16" ht="12.75" hidden="1">
      <c r="A235" s="411"/>
      <c r="B235" s="411"/>
      <c r="C235" s="411" t="s">
        <v>140</v>
      </c>
      <c r="D235" s="412" t="s">
        <v>127</v>
      </c>
      <c r="E235" s="423"/>
      <c r="F235" s="423"/>
      <c r="G235" s="410"/>
      <c r="H235" s="423"/>
      <c r="I235" s="410"/>
      <c r="J235" s="424"/>
      <c r="K235" s="410"/>
      <c r="L235" s="415"/>
      <c r="M235" s="415">
        <v>18000</v>
      </c>
      <c r="N235" s="373">
        <f>M235</f>
        <v>18000</v>
      </c>
      <c r="O235" s="373"/>
      <c r="P235" s="373">
        <f t="shared" si="63"/>
        <v>18000</v>
      </c>
    </row>
    <row r="236" spans="1:16" ht="36" hidden="1">
      <c r="A236" s="405">
        <v>751</v>
      </c>
      <c r="B236" s="405"/>
      <c r="C236" s="405"/>
      <c r="D236" s="406" t="s">
        <v>43</v>
      </c>
      <c r="E236" s="422" t="e">
        <f>SUM(E237+#REF!)</f>
        <v>#REF!</v>
      </c>
      <c r="F236" s="422" t="e">
        <f>SUM(F237+#REF!)</f>
        <v>#REF!</v>
      </c>
      <c r="G236" s="410"/>
      <c r="H236" s="422">
        <f aca="true" t="shared" si="72" ref="H236:N236">H237</f>
        <v>744</v>
      </c>
      <c r="I236" s="422">
        <f t="shared" si="72"/>
        <v>0</v>
      </c>
      <c r="J236" s="422">
        <f t="shared" si="72"/>
        <v>744</v>
      </c>
      <c r="K236" s="422">
        <f t="shared" si="72"/>
        <v>0</v>
      </c>
      <c r="L236" s="407">
        <f t="shared" si="72"/>
        <v>744</v>
      </c>
      <c r="M236" s="407">
        <f t="shared" si="72"/>
        <v>0</v>
      </c>
      <c r="N236" s="364">
        <f t="shared" si="72"/>
        <v>744</v>
      </c>
      <c r="O236" s="373"/>
      <c r="P236" s="373">
        <f t="shared" si="63"/>
        <v>744</v>
      </c>
    </row>
    <row r="237" spans="1:16" ht="24" hidden="1">
      <c r="A237" s="411"/>
      <c r="B237" s="411">
        <v>75101</v>
      </c>
      <c r="C237" s="411"/>
      <c r="D237" s="412" t="s">
        <v>159</v>
      </c>
      <c r="E237" s="423">
        <f>SUM(E238:E239)</f>
        <v>707</v>
      </c>
      <c r="F237" s="423">
        <f>SUM(F238:F239)</f>
        <v>744</v>
      </c>
      <c r="G237" s="410"/>
      <c r="H237" s="423">
        <f aca="true" t="shared" si="73" ref="H237:N237">SUM(H238:H239)</f>
        <v>744</v>
      </c>
      <c r="I237" s="423">
        <f t="shared" si="73"/>
        <v>0</v>
      </c>
      <c r="J237" s="423">
        <f t="shared" si="73"/>
        <v>744</v>
      </c>
      <c r="K237" s="423">
        <f t="shared" si="73"/>
        <v>0</v>
      </c>
      <c r="L237" s="413">
        <f t="shared" si="73"/>
        <v>744</v>
      </c>
      <c r="M237" s="413">
        <f t="shared" si="73"/>
        <v>0</v>
      </c>
      <c r="N237" s="365">
        <f t="shared" si="73"/>
        <v>744</v>
      </c>
      <c r="O237" s="373"/>
      <c r="P237" s="373">
        <f t="shared" si="63"/>
        <v>744</v>
      </c>
    </row>
    <row r="238" spans="1:16" ht="12.75" hidden="1">
      <c r="A238" s="411"/>
      <c r="B238" s="411"/>
      <c r="C238" s="411">
        <v>4210</v>
      </c>
      <c r="D238" s="412" t="s">
        <v>132</v>
      </c>
      <c r="E238" s="423">
        <v>100</v>
      </c>
      <c r="F238" s="423">
        <v>100</v>
      </c>
      <c r="G238" s="410"/>
      <c r="H238" s="423">
        <v>100</v>
      </c>
      <c r="I238" s="410"/>
      <c r="J238" s="424">
        <f>H238+I238</f>
        <v>100</v>
      </c>
      <c r="K238" s="410"/>
      <c r="L238" s="415">
        <f>J238+K238</f>
        <v>100</v>
      </c>
      <c r="M238" s="415"/>
      <c r="N238" s="373">
        <f>L238+M237</f>
        <v>100</v>
      </c>
      <c r="O238" s="373"/>
      <c r="P238" s="373">
        <f t="shared" si="63"/>
        <v>100</v>
      </c>
    </row>
    <row r="239" spans="1:16" ht="12.75" hidden="1">
      <c r="A239" s="411"/>
      <c r="B239" s="411"/>
      <c r="C239" s="411">
        <v>4300</v>
      </c>
      <c r="D239" s="412" t="s">
        <v>127</v>
      </c>
      <c r="E239" s="423">
        <v>607</v>
      </c>
      <c r="F239" s="423">
        <v>644</v>
      </c>
      <c r="G239" s="410"/>
      <c r="H239" s="423">
        <v>644</v>
      </c>
      <c r="I239" s="410"/>
      <c r="J239" s="424">
        <f>H239+I239</f>
        <v>644</v>
      </c>
      <c r="K239" s="410"/>
      <c r="L239" s="415">
        <f>J239+K239</f>
        <v>644</v>
      </c>
      <c r="M239" s="415"/>
      <c r="N239" s="373">
        <f>L239+M238</f>
        <v>644</v>
      </c>
      <c r="O239" s="373"/>
      <c r="P239" s="373">
        <f t="shared" si="63"/>
        <v>644</v>
      </c>
    </row>
    <row r="240" spans="1:16" ht="24">
      <c r="A240" s="405">
        <v>754</v>
      </c>
      <c r="B240" s="405"/>
      <c r="C240" s="405"/>
      <c r="D240" s="406" t="s">
        <v>161</v>
      </c>
      <c r="E240" s="422">
        <f>SUM(E241+E251)</f>
        <v>80530</v>
      </c>
      <c r="F240" s="422">
        <f>SUM(F241+F251)</f>
        <v>73900</v>
      </c>
      <c r="G240" s="410"/>
      <c r="H240" s="422">
        <f aca="true" t="shared" si="74" ref="H240:N240">SUM(H241+H251)</f>
        <v>93900</v>
      </c>
      <c r="I240" s="422">
        <f t="shared" si="74"/>
        <v>0</v>
      </c>
      <c r="J240" s="422">
        <f t="shared" si="74"/>
        <v>93900</v>
      </c>
      <c r="K240" s="422">
        <f t="shared" si="74"/>
        <v>13400</v>
      </c>
      <c r="L240" s="407">
        <f t="shared" si="74"/>
        <v>107300</v>
      </c>
      <c r="M240" s="407">
        <f t="shared" si="74"/>
        <v>3500</v>
      </c>
      <c r="N240" s="364">
        <f t="shared" si="74"/>
        <v>110200</v>
      </c>
      <c r="O240" s="373">
        <f>O241+O251</f>
        <v>0</v>
      </c>
      <c r="P240" s="419">
        <f>P241+P251</f>
        <v>110200</v>
      </c>
    </row>
    <row r="241" spans="1:16" ht="12.75">
      <c r="A241" s="411"/>
      <c r="B241" s="411">
        <v>75412</v>
      </c>
      <c r="C241" s="411"/>
      <c r="D241" s="412" t="s">
        <v>162</v>
      </c>
      <c r="E241" s="423">
        <f>SUM(E242:E249)</f>
        <v>78030</v>
      </c>
      <c r="F241" s="423">
        <f>SUM(F242:F250)</f>
        <v>73500</v>
      </c>
      <c r="G241" s="410"/>
      <c r="H241" s="423">
        <f aca="true" t="shared" si="75" ref="H241:N241">SUM(H242:H250)</f>
        <v>93500</v>
      </c>
      <c r="I241" s="423">
        <f t="shared" si="75"/>
        <v>0</v>
      </c>
      <c r="J241" s="423">
        <f t="shared" si="75"/>
        <v>93500</v>
      </c>
      <c r="K241" s="423">
        <f t="shared" si="75"/>
        <v>13400</v>
      </c>
      <c r="L241" s="413">
        <f t="shared" si="75"/>
        <v>106900</v>
      </c>
      <c r="M241" s="413">
        <f t="shared" si="75"/>
        <v>3500</v>
      </c>
      <c r="N241" s="365">
        <f t="shared" si="75"/>
        <v>109800</v>
      </c>
      <c r="O241" s="373">
        <f>SUM(O242:O250)</f>
        <v>0</v>
      </c>
      <c r="P241" s="373">
        <f>SUM(P242:P250)</f>
        <v>109800</v>
      </c>
    </row>
    <row r="242" spans="1:16" ht="12.75" hidden="1">
      <c r="A242" s="411"/>
      <c r="B242" s="411"/>
      <c r="C242" s="411">
        <v>3030</v>
      </c>
      <c r="D242" s="412" t="s">
        <v>152</v>
      </c>
      <c r="E242" s="423">
        <v>10300</v>
      </c>
      <c r="F242" s="423">
        <v>10600</v>
      </c>
      <c r="G242" s="410"/>
      <c r="H242" s="423">
        <v>10600</v>
      </c>
      <c r="I242" s="410"/>
      <c r="J242" s="424">
        <f>H242+I242</f>
        <v>10600</v>
      </c>
      <c r="K242" s="410"/>
      <c r="L242" s="415">
        <f>J242+K242</f>
        <v>10600</v>
      </c>
      <c r="M242" s="415"/>
      <c r="N242" s="373">
        <f>L242+M242</f>
        <v>10600</v>
      </c>
      <c r="O242" s="373"/>
      <c r="P242" s="373">
        <f>N242+O242</f>
        <v>10600</v>
      </c>
    </row>
    <row r="243" spans="1:16" ht="15" customHeight="1">
      <c r="A243" s="411"/>
      <c r="B243" s="411"/>
      <c r="C243" s="411">
        <v>4110</v>
      </c>
      <c r="D243" s="412" t="s">
        <v>142</v>
      </c>
      <c r="E243" s="423">
        <v>210</v>
      </c>
      <c r="F243" s="423">
        <v>220</v>
      </c>
      <c r="G243" s="410"/>
      <c r="H243" s="423">
        <v>220</v>
      </c>
      <c r="I243" s="410"/>
      <c r="J243" s="424">
        <f aca="true" t="shared" si="76" ref="J243:J250">H243+I243</f>
        <v>220</v>
      </c>
      <c r="K243" s="410"/>
      <c r="L243" s="415">
        <f aca="true" t="shared" si="77" ref="L243:L250">J243+K243</f>
        <v>220</v>
      </c>
      <c r="M243" s="415"/>
      <c r="N243" s="373">
        <f aca="true" t="shared" si="78" ref="N243:N250">L243+M243</f>
        <v>220</v>
      </c>
      <c r="O243" s="373">
        <v>-220</v>
      </c>
      <c r="P243" s="373">
        <f aca="true" t="shared" si="79" ref="P243:P264">N243+O243</f>
        <v>0</v>
      </c>
    </row>
    <row r="244" spans="1:16" ht="12.75" hidden="1">
      <c r="A244" s="411"/>
      <c r="B244" s="411"/>
      <c r="C244" s="411" t="s">
        <v>173</v>
      </c>
      <c r="D244" s="412" t="s">
        <v>174</v>
      </c>
      <c r="E244" s="423"/>
      <c r="F244" s="423"/>
      <c r="G244" s="410"/>
      <c r="H244" s="423"/>
      <c r="I244" s="410"/>
      <c r="J244" s="424"/>
      <c r="K244" s="410"/>
      <c r="L244" s="415"/>
      <c r="M244" s="415">
        <v>14400</v>
      </c>
      <c r="N244" s="373">
        <f t="shared" si="78"/>
        <v>14400</v>
      </c>
      <c r="O244" s="373"/>
      <c r="P244" s="373">
        <f t="shared" si="79"/>
        <v>14400</v>
      </c>
    </row>
    <row r="245" spans="1:16" ht="12.75" hidden="1">
      <c r="A245" s="411"/>
      <c r="B245" s="411"/>
      <c r="C245" s="411">
        <v>4210</v>
      </c>
      <c r="D245" s="412" t="s">
        <v>132</v>
      </c>
      <c r="E245" s="423">
        <v>29170</v>
      </c>
      <c r="F245" s="423">
        <v>23130</v>
      </c>
      <c r="G245" s="410"/>
      <c r="H245" s="423">
        <v>23130</v>
      </c>
      <c r="I245" s="410"/>
      <c r="J245" s="424">
        <f t="shared" si="76"/>
        <v>23130</v>
      </c>
      <c r="K245" s="410">
        <v>10000</v>
      </c>
      <c r="L245" s="415">
        <f t="shared" si="77"/>
        <v>33130</v>
      </c>
      <c r="M245" s="415">
        <v>3000</v>
      </c>
      <c r="N245" s="373">
        <f t="shared" si="78"/>
        <v>36130</v>
      </c>
      <c r="O245" s="373"/>
      <c r="P245" s="373">
        <f t="shared" si="79"/>
        <v>36130</v>
      </c>
    </row>
    <row r="246" spans="1:16" ht="12.75" hidden="1">
      <c r="A246" s="411"/>
      <c r="B246" s="411"/>
      <c r="C246" s="411">
        <v>4260</v>
      </c>
      <c r="D246" s="412" t="s">
        <v>154</v>
      </c>
      <c r="E246" s="423">
        <v>14180</v>
      </c>
      <c r="F246" s="423">
        <v>14600</v>
      </c>
      <c r="G246" s="410"/>
      <c r="H246" s="423">
        <v>14600</v>
      </c>
      <c r="I246" s="410"/>
      <c r="J246" s="424">
        <f t="shared" si="76"/>
        <v>14600</v>
      </c>
      <c r="K246" s="410"/>
      <c r="L246" s="415">
        <f t="shared" si="77"/>
        <v>14600</v>
      </c>
      <c r="M246" s="415">
        <v>-3000</v>
      </c>
      <c r="N246" s="373">
        <v>11000</v>
      </c>
      <c r="O246" s="373"/>
      <c r="P246" s="373">
        <f t="shared" si="79"/>
        <v>11000</v>
      </c>
    </row>
    <row r="247" spans="1:16" ht="12.75" hidden="1">
      <c r="A247" s="411"/>
      <c r="B247" s="411"/>
      <c r="C247" s="411" t="s">
        <v>198</v>
      </c>
      <c r="D247" s="412" t="s">
        <v>133</v>
      </c>
      <c r="E247" s="423"/>
      <c r="F247" s="423"/>
      <c r="G247" s="410"/>
      <c r="H247" s="423"/>
      <c r="I247" s="410"/>
      <c r="J247" s="424"/>
      <c r="K247" s="410"/>
      <c r="L247" s="415"/>
      <c r="M247" s="415">
        <v>3500</v>
      </c>
      <c r="N247" s="373">
        <f t="shared" si="78"/>
        <v>3500</v>
      </c>
      <c r="O247" s="373"/>
      <c r="P247" s="373">
        <f t="shared" si="79"/>
        <v>3500</v>
      </c>
    </row>
    <row r="248" spans="1:16" ht="12.75">
      <c r="A248" s="411"/>
      <c r="B248" s="411"/>
      <c r="C248" s="411">
        <v>4300</v>
      </c>
      <c r="D248" s="412" t="s">
        <v>127</v>
      </c>
      <c r="E248" s="423">
        <v>16320</v>
      </c>
      <c r="F248" s="424">
        <v>16860</v>
      </c>
      <c r="G248" s="410"/>
      <c r="H248" s="424">
        <v>16860</v>
      </c>
      <c r="I248" s="410"/>
      <c r="J248" s="424">
        <f t="shared" si="76"/>
        <v>16860</v>
      </c>
      <c r="K248" s="410">
        <v>3400</v>
      </c>
      <c r="L248" s="415">
        <f t="shared" si="77"/>
        <v>20260</v>
      </c>
      <c r="M248" s="415">
        <v>-14400</v>
      </c>
      <c r="N248" s="373">
        <f t="shared" si="78"/>
        <v>5860</v>
      </c>
      <c r="O248" s="373">
        <v>1220</v>
      </c>
      <c r="P248" s="373">
        <f t="shared" si="79"/>
        <v>7080</v>
      </c>
    </row>
    <row r="249" spans="1:16" ht="12.75" hidden="1">
      <c r="A249" s="411"/>
      <c r="B249" s="411"/>
      <c r="C249" s="411">
        <v>4430</v>
      </c>
      <c r="D249" s="412" t="s">
        <v>144</v>
      </c>
      <c r="E249" s="423">
        <v>7850</v>
      </c>
      <c r="F249" s="423">
        <v>8090</v>
      </c>
      <c r="G249" s="410"/>
      <c r="H249" s="423">
        <v>8090</v>
      </c>
      <c r="I249" s="410"/>
      <c r="J249" s="424">
        <f t="shared" si="76"/>
        <v>8090</v>
      </c>
      <c r="K249" s="410"/>
      <c r="L249" s="415">
        <f t="shared" si="77"/>
        <v>8090</v>
      </c>
      <c r="M249" s="415"/>
      <c r="N249" s="373">
        <f t="shared" si="78"/>
        <v>8090</v>
      </c>
      <c r="O249" s="373"/>
      <c r="P249" s="373">
        <f t="shared" si="79"/>
        <v>8090</v>
      </c>
    </row>
    <row r="250" spans="1:16" ht="24">
      <c r="A250" s="411"/>
      <c r="B250" s="411"/>
      <c r="C250" s="411" t="s">
        <v>157</v>
      </c>
      <c r="D250" s="412" t="s">
        <v>158</v>
      </c>
      <c r="E250" s="423"/>
      <c r="F250" s="423">
        <v>0</v>
      </c>
      <c r="G250" s="410">
        <v>20000</v>
      </c>
      <c r="H250" s="423">
        <f>SUM(F250+G250)</f>
        <v>20000</v>
      </c>
      <c r="I250" s="410"/>
      <c r="J250" s="424">
        <f t="shared" si="76"/>
        <v>20000</v>
      </c>
      <c r="K250" s="410"/>
      <c r="L250" s="415">
        <f t="shared" si="77"/>
        <v>20000</v>
      </c>
      <c r="M250" s="415"/>
      <c r="N250" s="373">
        <f t="shared" si="78"/>
        <v>20000</v>
      </c>
      <c r="O250" s="373">
        <v>-1000</v>
      </c>
      <c r="P250" s="373">
        <f t="shared" si="79"/>
        <v>19000</v>
      </c>
    </row>
    <row r="251" spans="1:16" ht="12.75" hidden="1">
      <c r="A251" s="411"/>
      <c r="B251" s="411">
        <v>75414</v>
      </c>
      <c r="C251" s="411"/>
      <c r="D251" s="412" t="s">
        <v>47</v>
      </c>
      <c r="E251" s="423">
        <v>2500</v>
      </c>
      <c r="F251" s="423">
        <f>SUM(F252)</f>
        <v>400</v>
      </c>
      <c r="G251" s="410"/>
      <c r="H251" s="423">
        <f aca="true" t="shared" si="80" ref="H251:N251">SUM(H252)</f>
        <v>400</v>
      </c>
      <c r="I251" s="423">
        <f t="shared" si="80"/>
        <v>0</v>
      </c>
      <c r="J251" s="423">
        <f t="shared" si="80"/>
        <v>400</v>
      </c>
      <c r="K251" s="423">
        <f t="shared" si="80"/>
        <v>0</v>
      </c>
      <c r="L251" s="413">
        <f t="shared" si="80"/>
        <v>400</v>
      </c>
      <c r="M251" s="413">
        <f t="shared" si="80"/>
        <v>0</v>
      </c>
      <c r="N251" s="365">
        <f t="shared" si="80"/>
        <v>400</v>
      </c>
      <c r="O251" s="373"/>
      <c r="P251" s="373">
        <f t="shared" si="79"/>
        <v>400</v>
      </c>
    </row>
    <row r="252" spans="1:16" ht="12.75" hidden="1">
      <c r="A252" s="411"/>
      <c r="B252" s="411"/>
      <c r="C252" s="411">
        <v>4210</v>
      </c>
      <c r="D252" s="412" t="s">
        <v>132</v>
      </c>
      <c r="E252" s="423">
        <v>2500</v>
      </c>
      <c r="F252" s="423">
        <v>400</v>
      </c>
      <c r="G252" s="410"/>
      <c r="H252" s="423">
        <v>400</v>
      </c>
      <c r="I252" s="410"/>
      <c r="J252" s="424">
        <f>H252+I252</f>
        <v>400</v>
      </c>
      <c r="K252" s="410"/>
      <c r="L252" s="415">
        <f>J252+K252</f>
        <v>400</v>
      </c>
      <c r="M252" s="415"/>
      <c r="N252" s="373">
        <f>L252+M252</f>
        <v>400</v>
      </c>
      <c r="O252" s="373"/>
      <c r="P252" s="373">
        <f t="shared" si="79"/>
        <v>400</v>
      </c>
    </row>
    <row r="253" spans="1:16" ht="48" hidden="1">
      <c r="A253" s="405" t="s">
        <v>163</v>
      </c>
      <c r="B253" s="405"/>
      <c r="C253" s="405"/>
      <c r="D253" s="406" t="s">
        <v>49</v>
      </c>
      <c r="E253" s="422">
        <f>SUM(E254)</f>
        <v>36940</v>
      </c>
      <c r="F253" s="422">
        <f>SUM(F254)</f>
        <v>38550</v>
      </c>
      <c r="G253" s="410"/>
      <c r="H253" s="422">
        <f aca="true" t="shared" si="81" ref="H253:N253">SUM(H254)</f>
        <v>38550</v>
      </c>
      <c r="I253" s="422">
        <f t="shared" si="81"/>
        <v>0</v>
      </c>
      <c r="J253" s="422">
        <f t="shared" si="81"/>
        <v>38550</v>
      </c>
      <c r="K253" s="422">
        <f t="shared" si="81"/>
        <v>0</v>
      </c>
      <c r="L253" s="407">
        <f t="shared" si="81"/>
        <v>38550</v>
      </c>
      <c r="M253" s="407">
        <f t="shared" si="81"/>
        <v>-600</v>
      </c>
      <c r="N253" s="364">
        <f t="shared" si="81"/>
        <v>37950</v>
      </c>
      <c r="O253" s="373"/>
      <c r="P253" s="402">
        <f>P254</f>
        <v>38550</v>
      </c>
    </row>
    <row r="254" spans="1:16" ht="24" hidden="1">
      <c r="A254" s="411"/>
      <c r="B254" s="411" t="s">
        <v>164</v>
      </c>
      <c r="C254" s="411"/>
      <c r="D254" s="412" t="s">
        <v>165</v>
      </c>
      <c r="E254" s="423">
        <f>SUM(E255:E257)</f>
        <v>36940</v>
      </c>
      <c r="F254" s="423">
        <f>SUM(F255:F257)</f>
        <v>38550</v>
      </c>
      <c r="G254" s="410"/>
      <c r="H254" s="423">
        <f aca="true" t="shared" si="82" ref="H254:N254">SUM(H255:H257)</f>
        <v>38550</v>
      </c>
      <c r="I254" s="423">
        <f t="shared" si="82"/>
        <v>0</v>
      </c>
      <c r="J254" s="423">
        <f t="shared" si="82"/>
        <v>38550</v>
      </c>
      <c r="K254" s="423">
        <f t="shared" si="82"/>
        <v>0</v>
      </c>
      <c r="L254" s="413">
        <f t="shared" si="82"/>
        <v>38550</v>
      </c>
      <c r="M254" s="413">
        <f t="shared" si="82"/>
        <v>-600</v>
      </c>
      <c r="N254" s="365">
        <f t="shared" si="82"/>
        <v>37950</v>
      </c>
      <c r="O254" s="373"/>
      <c r="P254" s="373">
        <f>SUM(P255:P258)</f>
        <v>38550</v>
      </c>
    </row>
    <row r="255" spans="1:16" ht="12.75" hidden="1">
      <c r="A255" s="411"/>
      <c r="B255" s="411"/>
      <c r="C255" s="411">
        <v>4100</v>
      </c>
      <c r="D255" s="412" t="s">
        <v>166</v>
      </c>
      <c r="E255" s="423">
        <v>13400</v>
      </c>
      <c r="F255" s="423">
        <v>14300</v>
      </c>
      <c r="G255" s="410"/>
      <c r="H255" s="423">
        <v>14300</v>
      </c>
      <c r="I255" s="410"/>
      <c r="J255" s="424">
        <f>H255+I255</f>
        <v>14300</v>
      </c>
      <c r="K255" s="410"/>
      <c r="L255" s="415">
        <f>J255+K255</f>
        <v>14300</v>
      </c>
      <c r="M255" s="415"/>
      <c r="N255" s="373">
        <f>L255+M255</f>
        <v>14300</v>
      </c>
      <c r="O255" s="373"/>
      <c r="P255" s="373">
        <f t="shared" si="79"/>
        <v>14300</v>
      </c>
    </row>
    <row r="256" spans="1:16" ht="12.75" hidden="1">
      <c r="A256" s="411"/>
      <c r="B256" s="411"/>
      <c r="C256" s="411">
        <v>4210</v>
      </c>
      <c r="D256" s="412" t="s">
        <v>132</v>
      </c>
      <c r="E256" s="423">
        <v>510</v>
      </c>
      <c r="F256" s="423">
        <v>530</v>
      </c>
      <c r="G256" s="410"/>
      <c r="H256" s="423">
        <v>530</v>
      </c>
      <c r="I256" s="410"/>
      <c r="J256" s="424">
        <f>H256+I256</f>
        <v>530</v>
      </c>
      <c r="K256" s="410"/>
      <c r="L256" s="415">
        <f>J256+K256</f>
        <v>530</v>
      </c>
      <c r="M256" s="415"/>
      <c r="N256" s="373">
        <f>L256+M256</f>
        <v>530</v>
      </c>
      <c r="O256" s="373"/>
      <c r="P256" s="373">
        <f t="shared" si="79"/>
        <v>530</v>
      </c>
    </row>
    <row r="257" spans="1:16" ht="12.75" hidden="1">
      <c r="A257" s="411"/>
      <c r="B257" s="411"/>
      <c r="C257" s="411">
        <v>4300</v>
      </c>
      <c r="D257" s="412" t="s">
        <v>127</v>
      </c>
      <c r="E257" s="423">
        <v>23030</v>
      </c>
      <c r="F257" s="423">
        <v>23720</v>
      </c>
      <c r="G257" s="410"/>
      <c r="H257" s="423">
        <v>23720</v>
      </c>
      <c r="I257" s="410"/>
      <c r="J257" s="424">
        <f>H257+I257</f>
        <v>23720</v>
      </c>
      <c r="K257" s="410"/>
      <c r="L257" s="415">
        <f>J257+K257</f>
        <v>23720</v>
      </c>
      <c r="M257" s="415">
        <v>-600</v>
      </c>
      <c r="N257" s="373">
        <f>L257+M257</f>
        <v>23120</v>
      </c>
      <c r="O257" s="373"/>
      <c r="P257" s="373">
        <f t="shared" si="79"/>
        <v>23120</v>
      </c>
    </row>
    <row r="258" spans="1:16" ht="12.75" hidden="1">
      <c r="A258" s="411"/>
      <c r="B258" s="411"/>
      <c r="C258" s="411" t="s">
        <v>357</v>
      </c>
      <c r="D258" s="412" t="s">
        <v>144</v>
      </c>
      <c r="E258" s="423"/>
      <c r="F258" s="423"/>
      <c r="G258" s="410"/>
      <c r="H258" s="423"/>
      <c r="I258" s="410"/>
      <c r="J258" s="424"/>
      <c r="K258" s="410"/>
      <c r="L258" s="415"/>
      <c r="M258" s="415">
        <v>600</v>
      </c>
      <c r="N258" s="373">
        <f>L258+M258</f>
        <v>600</v>
      </c>
      <c r="O258" s="373"/>
      <c r="P258" s="373">
        <f t="shared" si="79"/>
        <v>600</v>
      </c>
    </row>
    <row r="259" spans="1:16" ht="12.75" hidden="1">
      <c r="A259" s="405">
        <v>757</v>
      </c>
      <c r="B259" s="405"/>
      <c r="C259" s="405"/>
      <c r="D259" s="406" t="s">
        <v>167</v>
      </c>
      <c r="E259" s="422">
        <f>SUM(E260)</f>
        <v>75000</v>
      </c>
      <c r="F259" s="422">
        <f>SUM(F260)</f>
        <v>160000</v>
      </c>
      <c r="G259" s="410"/>
      <c r="H259" s="422">
        <f aca="true" t="shared" si="83" ref="H259:N260">SUM(H260)</f>
        <v>160000</v>
      </c>
      <c r="I259" s="422">
        <f t="shared" si="83"/>
        <v>0</v>
      </c>
      <c r="J259" s="422">
        <f t="shared" si="83"/>
        <v>160000</v>
      </c>
      <c r="K259" s="422">
        <f t="shared" si="83"/>
        <v>0</v>
      </c>
      <c r="L259" s="407">
        <f t="shared" si="83"/>
        <v>160000</v>
      </c>
      <c r="M259" s="407">
        <f t="shared" si="83"/>
        <v>0</v>
      </c>
      <c r="N259" s="364">
        <f t="shared" si="83"/>
        <v>160000</v>
      </c>
      <c r="O259" s="373"/>
      <c r="P259" s="373">
        <f t="shared" si="79"/>
        <v>160000</v>
      </c>
    </row>
    <row r="260" spans="1:16" ht="36" hidden="1">
      <c r="A260" s="411"/>
      <c r="B260" s="411">
        <v>75702</v>
      </c>
      <c r="C260" s="411"/>
      <c r="D260" s="412" t="s">
        <v>168</v>
      </c>
      <c r="E260" s="423">
        <f>SUM(E261)</f>
        <v>75000</v>
      </c>
      <c r="F260" s="423">
        <f>SUM(F261)</f>
        <v>160000</v>
      </c>
      <c r="G260" s="410"/>
      <c r="H260" s="423">
        <f t="shared" si="83"/>
        <v>160000</v>
      </c>
      <c r="I260" s="423">
        <f t="shared" si="83"/>
        <v>0</v>
      </c>
      <c r="J260" s="423">
        <f t="shared" si="83"/>
        <v>160000</v>
      </c>
      <c r="K260" s="423">
        <f t="shared" si="83"/>
        <v>0</v>
      </c>
      <c r="L260" s="413">
        <f t="shared" si="83"/>
        <v>160000</v>
      </c>
      <c r="M260" s="413">
        <f t="shared" si="83"/>
        <v>0</v>
      </c>
      <c r="N260" s="365">
        <f t="shared" si="83"/>
        <v>160000</v>
      </c>
      <c r="O260" s="373"/>
      <c r="P260" s="373">
        <f t="shared" si="79"/>
        <v>160000</v>
      </c>
    </row>
    <row r="261" spans="1:16" ht="36" hidden="1">
      <c r="A261" s="411"/>
      <c r="B261" s="411"/>
      <c r="C261" s="411" t="s">
        <v>169</v>
      </c>
      <c r="D261" s="412" t="s">
        <v>170</v>
      </c>
      <c r="E261" s="423">
        <v>75000</v>
      </c>
      <c r="F261" s="423">
        <v>160000</v>
      </c>
      <c r="G261" s="410"/>
      <c r="H261" s="423">
        <v>160000</v>
      </c>
      <c r="I261" s="410"/>
      <c r="J261" s="424">
        <f>H261+I261</f>
        <v>160000</v>
      </c>
      <c r="K261" s="410"/>
      <c r="L261" s="415">
        <f>J261+K261</f>
        <v>160000</v>
      </c>
      <c r="M261" s="415"/>
      <c r="N261" s="373">
        <f>L261+M261</f>
        <v>160000</v>
      </c>
      <c r="O261" s="373"/>
      <c r="P261" s="373">
        <f t="shared" si="79"/>
        <v>160000</v>
      </c>
    </row>
    <row r="262" spans="1:16" ht="12.75" hidden="1">
      <c r="A262" s="405">
        <v>758</v>
      </c>
      <c r="B262" s="405"/>
      <c r="C262" s="405"/>
      <c r="D262" s="406" t="s">
        <v>89</v>
      </c>
      <c r="E262" s="422">
        <v>20000</v>
      </c>
      <c r="F262" s="422">
        <f>SUM(F263)</f>
        <v>160000</v>
      </c>
      <c r="G262" s="410"/>
      <c r="H262" s="422">
        <f aca="true" t="shared" si="84" ref="H262:N263">SUM(H263)</f>
        <v>160000</v>
      </c>
      <c r="I262" s="422">
        <f t="shared" si="84"/>
        <v>0</v>
      </c>
      <c r="J262" s="422">
        <f t="shared" si="84"/>
        <v>160000</v>
      </c>
      <c r="K262" s="422">
        <f t="shared" si="84"/>
        <v>-107570</v>
      </c>
      <c r="L262" s="407">
        <f t="shared" si="84"/>
        <v>52430</v>
      </c>
      <c r="M262" s="407">
        <f t="shared" si="84"/>
        <v>0</v>
      </c>
      <c r="N262" s="364">
        <f t="shared" si="84"/>
        <v>52430</v>
      </c>
      <c r="O262" s="373"/>
      <c r="P262" s="373">
        <f t="shared" si="79"/>
        <v>52430</v>
      </c>
    </row>
    <row r="263" spans="1:16" ht="12.75" hidden="1">
      <c r="A263" s="411"/>
      <c r="B263" s="411">
        <v>75818</v>
      </c>
      <c r="C263" s="411"/>
      <c r="D263" s="412" t="s">
        <v>171</v>
      </c>
      <c r="E263" s="423">
        <v>20000</v>
      </c>
      <c r="F263" s="423">
        <f>SUM(F264)</f>
        <v>160000</v>
      </c>
      <c r="G263" s="410"/>
      <c r="H263" s="423">
        <f t="shared" si="84"/>
        <v>160000</v>
      </c>
      <c r="I263" s="423">
        <f t="shared" si="84"/>
        <v>0</v>
      </c>
      <c r="J263" s="423">
        <f t="shared" si="84"/>
        <v>160000</v>
      </c>
      <c r="K263" s="423">
        <f t="shared" si="84"/>
        <v>-107570</v>
      </c>
      <c r="L263" s="413">
        <f t="shared" si="84"/>
        <v>52430</v>
      </c>
      <c r="M263" s="413">
        <f t="shared" si="84"/>
        <v>0</v>
      </c>
      <c r="N263" s="365">
        <f t="shared" si="84"/>
        <v>52430</v>
      </c>
      <c r="O263" s="373"/>
      <c r="P263" s="373">
        <f t="shared" si="79"/>
        <v>52430</v>
      </c>
    </row>
    <row r="264" spans="1:16" ht="12.75" hidden="1">
      <c r="A264" s="411"/>
      <c r="B264" s="411"/>
      <c r="C264" s="411">
        <v>4810</v>
      </c>
      <c r="D264" s="412" t="s">
        <v>172</v>
      </c>
      <c r="E264" s="423">
        <v>20000</v>
      </c>
      <c r="F264" s="423">
        <v>160000</v>
      </c>
      <c r="G264" s="410"/>
      <c r="H264" s="423">
        <v>160000</v>
      </c>
      <c r="I264" s="410"/>
      <c r="J264" s="424">
        <f>H264+I264</f>
        <v>160000</v>
      </c>
      <c r="K264" s="410">
        <v>-107570</v>
      </c>
      <c r="L264" s="415">
        <f>J264+K264</f>
        <v>52430</v>
      </c>
      <c r="M264" s="415"/>
      <c r="N264" s="373">
        <f>L264+M264</f>
        <v>52430</v>
      </c>
      <c r="O264" s="373"/>
      <c r="P264" s="373">
        <f t="shared" si="79"/>
        <v>52430</v>
      </c>
    </row>
    <row r="265" spans="1:16" ht="12.75">
      <c r="A265" s="405">
        <v>801</v>
      </c>
      <c r="B265" s="405"/>
      <c r="C265" s="405"/>
      <c r="D265" s="406" t="s">
        <v>98</v>
      </c>
      <c r="E265" s="422">
        <f aca="true" t="shared" si="85" ref="E265:N265">SUM(E266+E289+E305+E322+E325+E327)</f>
        <v>4178749</v>
      </c>
      <c r="F265" s="422">
        <f t="shared" si="85"/>
        <v>4968679</v>
      </c>
      <c r="G265" s="422">
        <f t="shared" si="85"/>
        <v>27130</v>
      </c>
      <c r="H265" s="422">
        <f t="shared" si="85"/>
        <v>4995809</v>
      </c>
      <c r="I265" s="422">
        <f t="shared" si="85"/>
        <v>0</v>
      </c>
      <c r="J265" s="422">
        <f t="shared" si="85"/>
        <v>4995809</v>
      </c>
      <c r="K265" s="422">
        <f t="shared" si="85"/>
        <v>55500</v>
      </c>
      <c r="L265" s="407">
        <f t="shared" si="85"/>
        <v>5051309</v>
      </c>
      <c r="M265" s="407">
        <f t="shared" si="85"/>
        <v>2186</v>
      </c>
      <c r="N265" s="364">
        <f t="shared" si="85"/>
        <v>5053495</v>
      </c>
      <c r="O265" s="402">
        <f>O266+O289+O305+O322+O325+O327</f>
        <v>9666</v>
      </c>
      <c r="P265" s="402">
        <f>P266+P289+P305+P322+P325+P327</f>
        <v>5063161</v>
      </c>
    </row>
    <row r="266" spans="1:16" ht="12.75">
      <c r="A266" s="411"/>
      <c r="B266" s="411">
        <v>80101</v>
      </c>
      <c r="C266" s="411"/>
      <c r="D266" s="412" t="s">
        <v>99</v>
      </c>
      <c r="E266" s="423">
        <f aca="true" t="shared" si="86" ref="E266:J266">SUM(E267:E287)</f>
        <v>2393436</v>
      </c>
      <c r="F266" s="423">
        <f t="shared" si="86"/>
        <v>3089615</v>
      </c>
      <c r="G266" s="423">
        <f t="shared" si="86"/>
        <v>-52570</v>
      </c>
      <c r="H266" s="423">
        <f t="shared" si="86"/>
        <v>3037045</v>
      </c>
      <c r="I266" s="423">
        <f t="shared" si="86"/>
        <v>0</v>
      </c>
      <c r="J266" s="423">
        <f t="shared" si="86"/>
        <v>3037045</v>
      </c>
      <c r="K266" s="423">
        <f aca="true" t="shared" si="87" ref="K266:P266">SUM(K267:K288)</f>
        <v>55500</v>
      </c>
      <c r="L266" s="413">
        <f t="shared" si="87"/>
        <v>3092545</v>
      </c>
      <c r="M266" s="413">
        <f t="shared" si="87"/>
        <v>-5314</v>
      </c>
      <c r="N266" s="365">
        <f t="shared" si="87"/>
        <v>3087231</v>
      </c>
      <c r="O266" s="373">
        <f t="shared" si="87"/>
        <v>546</v>
      </c>
      <c r="P266" s="373">
        <f t="shared" si="87"/>
        <v>3087777</v>
      </c>
    </row>
    <row r="267" spans="1:16" ht="36" hidden="1">
      <c r="A267" s="411"/>
      <c r="B267" s="411"/>
      <c r="C267" s="411">
        <v>2820</v>
      </c>
      <c r="D267" s="412" t="s">
        <v>137</v>
      </c>
      <c r="E267" s="423">
        <v>458166</v>
      </c>
      <c r="F267" s="423">
        <v>460000</v>
      </c>
      <c r="G267" s="410"/>
      <c r="H267" s="424">
        <f>SUM(F267+G267)</f>
        <v>460000</v>
      </c>
      <c r="I267" s="410"/>
      <c r="J267" s="424">
        <f>H267+I267</f>
        <v>460000</v>
      </c>
      <c r="K267" s="410">
        <v>7500</v>
      </c>
      <c r="L267" s="415">
        <f>J267+K267</f>
        <v>467500</v>
      </c>
      <c r="M267" s="415">
        <v>0</v>
      </c>
      <c r="N267" s="373">
        <f>L267+M267</f>
        <v>467500</v>
      </c>
      <c r="O267" s="373"/>
      <c r="P267" s="373">
        <f>N267+O267</f>
        <v>467500</v>
      </c>
    </row>
    <row r="268" spans="1:16" ht="24" hidden="1">
      <c r="A268" s="411"/>
      <c r="B268" s="411"/>
      <c r="C268" s="411">
        <v>3020</v>
      </c>
      <c r="D268" s="412" t="s">
        <v>153</v>
      </c>
      <c r="E268" s="423">
        <v>105649</v>
      </c>
      <c r="F268" s="428">
        <v>114292</v>
      </c>
      <c r="G268" s="410"/>
      <c r="H268" s="424">
        <f aca="true" t="shared" si="88" ref="H268:H287">SUM(F268+G268)</f>
        <v>114292</v>
      </c>
      <c r="I268" s="410"/>
      <c r="J268" s="424">
        <f aca="true" t="shared" si="89" ref="J268:J287">H268+I268</f>
        <v>114292</v>
      </c>
      <c r="K268" s="410"/>
      <c r="L268" s="415">
        <f aca="true" t="shared" si="90" ref="L268:L287">J268+K268</f>
        <v>114292</v>
      </c>
      <c r="M268" s="415"/>
      <c r="N268" s="373">
        <f aca="true" t="shared" si="91" ref="N268:N288">L268+M268</f>
        <v>114292</v>
      </c>
      <c r="O268" s="373"/>
      <c r="P268" s="373">
        <f aca="true" t="shared" si="92" ref="P268:P288">N268+O268</f>
        <v>114292</v>
      </c>
    </row>
    <row r="269" spans="1:16" ht="12.75">
      <c r="A269" s="411"/>
      <c r="B269" s="411"/>
      <c r="C269" s="411" t="s">
        <v>333</v>
      </c>
      <c r="D269" s="412" t="s">
        <v>335</v>
      </c>
      <c r="E269" s="423"/>
      <c r="F269" s="428"/>
      <c r="G269" s="410"/>
      <c r="H269" s="424"/>
      <c r="I269" s="410"/>
      <c r="J269" s="424"/>
      <c r="K269" s="410"/>
      <c r="L269" s="415"/>
      <c r="M269" s="415">
        <v>2186</v>
      </c>
      <c r="N269" s="373">
        <v>2186</v>
      </c>
      <c r="O269" s="373">
        <v>-2186</v>
      </c>
      <c r="P269" s="373">
        <f t="shared" si="92"/>
        <v>0</v>
      </c>
    </row>
    <row r="270" spans="1:16" ht="12.75">
      <c r="A270" s="411"/>
      <c r="B270" s="411"/>
      <c r="C270" s="411" t="s">
        <v>371</v>
      </c>
      <c r="D270" s="412" t="s">
        <v>372</v>
      </c>
      <c r="E270" s="423"/>
      <c r="F270" s="428"/>
      <c r="G270" s="410"/>
      <c r="H270" s="424"/>
      <c r="I270" s="410"/>
      <c r="J270" s="424"/>
      <c r="K270" s="410"/>
      <c r="L270" s="415"/>
      <c r="M270" s="415"/>
      <c r="N270" s="373">
        <v>0</v>
      </c>
      <c r="O270" s="373">
        <v>2732</v>
      </c>
      <c r="P270" s="373">
        <f t="shared" si="92"/>
        <v>2732</v>
      </c>
    </row>
    <row r="271" spans="1:16" ht="12.75" hidden="1">
      <c r="A271" s="411"/>
      <c r="B271" s="411"/>
      <c r="C271" s="411">
        <v>4010</v>
      </c>
      <c r="D271" s="412" t="s">
        <v>147</v>
      </c>
      <c r="E271" s="423">
        <v>1126688</v>
      </c>
      <c r="F271" s="428">
        <v>1199191</v>
      </c>
      <c r="G271" s="410"/>
      <c r="H271" s="424">
        <f t="shared" si="88"/>
        <v>1199191</v>
      </c>
      <c r="I271" s="410"/>
      <c r="J271" s="424">
        <f t="shared" si="89"/>
        <v>1199191</v>
      </c>
      <c r="K271" s="410"/>
      <c r="L271" s="415">
        <f t="shared" si="90"/>
        <v>1199191</v>
      </c>
      <c r="M271" s="415"/>
      <c r="N271" s="373">
        <f t="shared" si="91"/>
        <v>1199191</v>
      </c>
      <c r="O271" s="373"/>
      <c r="P271" s="373">
        <f t="shared" si="92"/>
        <v>1199191</v>
      </c>
    </row>
    <row r="272" spans="1:16" ht="12.75" hidden="1">
      <c r="A272" s="411"/>
      <c r="B272" s="411"/>
      <c r="C272" s="411">
        <v>4040</v>
      </c>
      <c r="D272" s="412" t="s">
        <v>148</v>
      </c>
      <c r="E272" s="423">
        <v>88117</v>
      </c>
      <c r="F272" s="428">
        <v>95769</v>
      </c>
      <c r="G272" s="410"/>
      <c r="H272" s="424">
        <f t="shared" si="88"/>
        <v>95769</v>
      </c>
      <c r="I272" s="410"/>
      <c r="J272" s="424">
        <f t="shared" si="89"/>
        <v>95769</v>
      </c>
      <c r="K272" s="410"/>
      <c r="L272" s="415">
        <f t="shared" si="90"/>
        <v>95769</v>
      </c>
      <c r="M272" s="415">
        <v>200</v>
      </c>
      <c r="N272" s="373">
        <f t="shared" si="91"/>
        <v>95969</v>
      </c>
      <c r="O272" s="373"/>
      <c r="P272" s="373">
        <f t="shared" si="92"/>
        <v>95969</v>
      </c>
    </row>
    <row r="273" spans="1:16" ht="12.75" hidden="1">
      <c r="A273" s="411"/>
      <c r="B273" s="411"/>
      <c r="C273" s="411">
        <v>4110</v>
      </c>
      <c r="D273" s="412" t="s">
        <v>142</v>
      </c>
      <c r="E273" s="423">
        <v>236120</v>
      </c>
      <c r="F273" s="428">
        <v>252245</v>
      </c>
      <c r="G273" s="410"/>
      <c r="H273" s="424">
        <f t="shared" si="88"/>
        <v>252245</v>
      </c>
      <c r="I273" s="410"/>
      <c r="J273" s="424">
        <f t="shared" si="89"/>
        <v>252245</v>
      </c>
      <c r="K273" s="410"/>
      <c r="L273" s="415">
        <f t="shared" si="90"/>
        <v>252245</v>
      </c>
      <c r="M273" s="415"/>
      <c r="N273" s="373">
        <f t="shared" si="91"/>
        <v>252245</v>
      </c>
      <c r="O273" s="373"/>
      <c r="P273" s="373">
        <f t="shared" si="92"/>
        <v>252245</v>
      </c>
    </row>
    <row r="274" spans="1:16" ht="12.75" hidden="1">
      <c r="A274" s="411"/>
      <c r="B274" s="411"/>
      <c r="C274" s="411">
        <v>4120</v>
      </c>
      <c r="D274" s="412" t="s">
        <v>143</v>
      </c>
      <c r="E274" s="423">
        <v>32150</v>
      </c>
      <c r="F274" s="428">
        <v>34353</v>
      </c>
      <c r="G274" s="410"/>
      <c r="H274" s="424">
        <f t="shared" si="88"/>
        <v>34353</v>
      </c>
      <c r="I274" s="410"/>
      <c r="J274" s="424">
        <f t="shared" si="89"/>
        <v>34353</v>
      </c>
      <c r="K274" s="410"/>
      <c r="L274" s="415">
        <f t="shared" si="90"/>
        <v>34353</v>
      </c>
      <c r="M274" s="415"/>
      <c r="N274" s="373">
        <f t="shared" si="91"/>
        <v>34353</v>
      </c>
      <c r="O274" s="373"/>
      <c r="P274" s="373">
        <f t="shared" si="92"/>
        <v>34353</v>
      </c>
    </row>
    <row r="275" spans="1:16" ht="12.75" hidden="1">
      <c r="A275" s="411"/>
      <c r="B275" s="411"/>
      <c r="C275" s="411" t="s">
        <v>173</v>
      </c>
      <c r="D275" s="412" t="s">
        <v>174</v>
      </c>
      <c r="E275" s="423">
        <v>9700</v>
      </c>
      <c r="F275" s="428">
        <v>10000</v>
      </c>
      <c r="G275" s="410"/>
      <c r="H275" s="424">
        <f t="shared" si="88"/>
        <v>10000</v>
      </c>
      <c r="I275" s="410"/>
      <c r="J275" s="424">
        <f t="shared" si="89"/>
        <v>10000</v>
      </c>
      <c r="K275" s="410"/>
      <c r="L275" s="415">
        <f t="shared" si="90"/>
        <v>10000</v>
      </c>
      <c r="M275" s="415"/>
      <c r="N275" s="373">
        <f t="shared" si="91"/>
        <v>10000</v>
      </c>
      <c r="O275" s="373"/>
      <c r="P275" s="373">
        <f t="shared" si="92"/>
        <v>10000</v>
      </c>
    </row>
    <row r="276" spans="1:16" ht="24">
      <c r="A276" s="411"/>
      <c r="B276" s="411"/>
      <c r="C276" s="411">
        <v>4140</v>
      </c>
      <c r="D276" s="412" t="s">
        <v>175</v>
      </c>
      <c r="E276" s="423">
        <v>6632</v>
      </c>
      <c r="F276" s="428">
        <v>7011</v>
      </c>
      <c r="G276" s="410"/>
      <c r="H276" s="424">
        <f t="shared" si="88"/>
        <v>7011</v>
      </c>
      <c r="I276" s="410"/>
      <c r="J276" s="424">
        <f t="shared" si="89"/>
        <v>7011</v>
      </c>
      <c r="K276" s="410"/>
      <c r="L276" s="415">
        <f t="shared" si="90"/>
        <v>7011</v>
      </c>
      <c r="M276" s="415"/>
      <c r="N276" s="373">
        <f t="shared" si="91"/>
        <v>7011</v>
      </c>
      <c r="O276" s="373">
        <v>-3545</v>
      </c>
      <c r="P276" s="373">
        <f t="shared" si="92"/>
        <v>3466</v>
      </c>
    </row>
    <row r="277" spans="1:16" ht="12.75">
      <c r="A277" s="411"/>
      <c r="B277" s="411"/>
      <c r="C277" s="411">
        <v>4210</v>
      </c>
      <c r="D277" s="412" t="s">
        <v>132</v>
      </c>
      <c r="E277" s="423">
        <v>32947</v>
      </c>
      <c r="F277" s="428">
        <v>28476</v>
      </c>
      <c r="G277" s="410">
        <v>30000</v>
      </c>
      <c r="H277" s="424">
        <f t="shared" si="88"/>
        <v>58476</v>
      </c>
      <c r="I277" s="410"/>
      <c r="J277" s="424">
        <f t="shared" si="89"/>
        <v>58476</v>
      </c>
      <c r="K277" s="410">
        <v>8000</v>
      </c>
      <c r="L277" s="415">
        <f t="shared" si="90"/>
        <v>66476</v>
      </c>
      <c r="M277" s="415">
        <v>23350</v>
      </c>
      <c r="N277" s="373">
        <f t="shared" si="91"/>
        <v>89826</v>
      </c>
      <c r="O277" s="373">
        <v>3500</v>
      </c>
      <c r="P277" s="373">
        <f t="shared" si="92"/>
        <v>93326</v>
      </c>
    </row>
    <row r="278" spans="1:16" ht="24" hidden="1">
      <c r="A278" s="411"/>
      <c r="B278" s="411"/>
      <c r="C278" s="411">
        <v>4240</v>
      </c>
      <c r="D278" s="412" t="s">
        <v>176</v>
      </c>
      <c r="E278" s="423">
        <v>7314</v>
      </c>
      <c r="F278" s="428">
        <v>7534</v>
      </c>
      <c r="G278" s="410"/>
      <c r="H278" s="424">
        <f t="shared" si="88"/>
        <v>7534</v>
      </c>
      <c r="I278" s="410"/>
      <c r="J278" s="424">
        <f t="shared" si="89"/>
        <v>7534</v>
      </c>
      <c r="K278" s="410"/>
      <c r="L278" s="415">
        <f t="shared" si="90"/>
        <v>7534</v>
      </c>
      <c r="M278" s="415">
        <v>2000</v>
      </c>
      <c r="N278" s="373">
        <f t="shared" si="91"/>
        <v>9534</v>
      </c>
      <c r="O278" s="373"/>
      <c r="P278" s="373">
        <f t="shared" si="92"/>
        <v>9534</v>
      </c>
    </row>
    <row r="279" spans="1:16" ht="12.75">
      <c r="A279" s="411"/>
      <c r="B279" s="411"/>
      <c r="C279" s="411">
        <v>4260</v>
      </c>
      <c r="D279" s="412" t="s">
        <v>154</v>
      </c>
      <c r="E279" s="423">
        <v>75717</v>
      </c>
      <c r="F279" s="428">
        <v>77988</v>
      </c>
      <c r="G279" s="410"/>
      <c r="H279" s="424">
        <f t="shared" si="88"/>
        <v>77988</v>
      </c>
      <c r="I279" s="410"/>
      <c r="J279" s="424">
        <f t="shared" si="89"/>
        <v>77988</v>
      </c>
      <c r="K279" s="410"/>
      <c r="L279" s="415">
        <f t="shared" si="90"/>
        <v>77988</v>
      </c>
      <c r="M279" s="415"/>
      <c r="N279" s="373">
        <f t="shared" si="91"/>
        <v>77988</v>
      </c>
      <c r="O279" s="373">
        <v>-3000</v>
      </c>
      <c r="P279" s="373">
        <f t="shared" si="92"/>
        <v>74988</v>
      </c>
    </row>
    <row r="280" spans="1:16" ht="12.75">
      <c r="A280" s="411"/>
      <c r="B280" s="411"/>
      <c r="C280" s="411">
        <v>4270</v>
      </c>
      <c r="D280" s="412" t="s">
        <v>133</v>
      </c>
      <c r="E280" s="423">
        <v>105131</v>
      </c>
      <c r="F280" s="428">
        <v>690103</v>
      </c>
      <c r="G280" s="410">
        <v>-114570</v>
      </c>
      <c r="H280" s="424">
        <f t="shared" si="88"/>
        <v>575533</v>
      </c>
      <c r="I280" s="410"/>
      <c r="J280" s="424">
        <f t="shared" si="89"/>
        <v>575533</v>
      </c>
      <c r="K280" s="410">
        <v>-50000</v>
      </c>
      <c r="L280" s="415">
        <f t="shared" si="90"/>
        <v>525533</v>
      </c>
      <c r="M280" s="415">
        <v>-33600</v>
      </c>
      <c r="N280" s="373">
        <f t="shared" si="91"/>
        <v>491933</v>
      </c>
      <c r="O280" s="373">
        <v>-40000</v>
      </c>
      <c r="P280" s="373">
        <f t="shared" si="92"/>
        <v>451933</v>
      </c>
    </row>
    <row r="281" spans="1:16" ht="36" hidden="1">
      <c r="A281" s="411"/>
      <c r="B281" s="411"/>
      <c r="C281" s="411" t="s">
        <v>271</v>
      </c>
      <c r="D281" s="412" t="s">
        <v>272</v>
      </c>
      <c r="E281" s="423"/>
      <c r="F281" s="428"/>
      <c r="G281" s="410">
        <v>32000</v>
      </c>
      <c r="H281" s="424">
        <f t="shared" si="88"/>
        <v>32000</v>
      </c>
      <c r="I281" s="410"/>
      <c r="J281" s="424">
        <f t="shared" si="89"/>
        <v>32000</v>
      </c>
      <c r="K281" s="410"/>
      <c r="L281" s="415">
        <f t="shared" si="90"/>
        <v>32000</v>
      </c>
      <c r="M281" s="415"/>
      <c r="N281" s="373">
        <f t="shared" si="91"/>
        <v>32000</v>
      </c>
      <c r="O281" s="373"/>
      <c r="P281" s="373">
        <f t="shared" si="92"/>
        <v>32000</v>
      </c>
    </row>
    <row r="282" spans="1:16" ht="12.75" hidden="1">
      <c r="A282" s="411"/>
      <c r="B282" s="411"/>
      <c r="C282" s="411">
        <v>4280</v>
      </c>
      <c r="D282" s="412" t="s">
        <v>177</v>
      </c>
      <c r="E282" s="423">
        <v>2840</v>
      </c>
      <c r="F282" s="428">
        <v>2924</v>
      </c>
      <c r="G282" s="410"/>
      <c r="H282" s="424">
        <f t="shared" si="88"/>
        <v>2924</v>
      </c>
      <c r="I282" s="410"/>
      <c r="J282" s="424">
        <f t="shared" si="89"/>
        <v>2924</v>
      </c>
      <c r="K282" s="410"/>
      <c r="L282" s="415">
        <f t="shared" si="90"/>
        <v>2924</v>
      </c>
      <c r="M282" s="415">
        <v>400</v>
      </c>
      <c r="N282" s="373">
        <f t="shared" si="91"/>
        <v>3324</v>
      </c>
      <c r="O282" s="373"/>
      <c r="P282" s="373">
        <f t="shared" si="92"/>
        <v>3324</v>
      </c>
    </row>
    <row r="283" spans="1:16" ht="12.75">
      <c r="A283" s="411"/>
      <c r="B283" s="411"/>
      <c r="C283" s="411">
        <v>4300</v>
      </c>
      <c r="D283" s="412" t="s">
        <v>127</v>
      </c>
      <c r="E283" s="423">
        <v>28951</v>
      </c>
      <c r="F283" s="428">
        <v>29810</v>
      </c>
      <c r="G283" s="410"/>
      <c r="H283" s="424">
        <f t="shared" si="88"/>
        <v>29810</v>
      </c>
      <c r="I283" s="410">
        <v>-2990</v>
      </c>
      <c r="J283" s="424">
        <f t="shared" si="89"/>
        <v>26820</v>
      </c>
      <c r="K283" s="410"/>
      <c r="L283" s="415">
        <f t="shared" si="90"/>
        <v>26820</v>
      </c>
      <c r="M283" s="415"/>
      <c r="N283" s="373">
        <f t="shared" si="91"/>
        <v>26820</v>
      </c>
      <c r="O283" s="373">
        <v>3045</v>
      </c>
      <c r="P283" s="373">
        <f t="shared" si="92"/>
        <v>29865</v>
      </c>
    </row>
    <row r="284" spans="1:16" ht="12.75" hidden="1">
      <c r="A284" s="411"/>
      <c r="B284" s="411"/>
      <c r="C284" s="411" t="s">
        <v>311</v>
      </c>
      <c r="D284" s="412" t="s">
        <v>363</v>
      </c>
      <c r="E284" s="423"/>
      <c r="F284" s="428"/>
      <c r="G284" s="410"/>
      <c r="H284" s="424"/>
      <c r="I284" s="410">
        <v>2990</v>
      </c>
      <c r="J284" s="424">
        <f t="shared" si="89"/>
        <v>2990</v>
      </c>
      <c r="K284" s="410"/>
      <c r="L284" s="415">
        <f t="shared" si="90"/>
        <v>2990</v>
      </c>
      <c r="M284" s="415"/>
      <c r="N284" s="373">
        <f t="shared" si="91"/>
        <v>2990</v>
      </c>
      <c r="O284" s="373"/>
      <c r="P284" s="373">
        <f t="shared" si="92"/>
        <v>2990</v>
      </c>
    </row>
    <row r="285" spans="1:16" ht="12.75" hidden="1">
      <c r="A285" s="411"/>
      <c r="B285" s="411"/>
      <c r="C285" s="411">
        <v>4410</v>
      </c>
      <c r="D285" s="412" t="s">
        <v>149</v>
      </c>
      <c r="E285" s="423">
        <v>3625</v>
      </c>
      <c r="F285" s="428">
        <v>3734</v>
      </c>
      <c r="G285" s="410"/>
      <c r="H285" s="424">
        <f t="shared" si="88"/>
        <v>3734</v>
      </c>
      <c r="I285" s="410"/>
      <c r="J285" s="424">
        <f t="shared" si="89"/>
        <v>3734</v>
      </c>
      <c r="K285" s="410"/>
      <c r="L285" s="415">
        <f t="shared" si="90"/>
        <v>3734</v>
      </c>
      <c r="M285" s="415"/>
      <c r="N285" s="373">
        <f t="shared" si="91"/>
        <v>3734</v>
      </c>
      <c r="O285" s="373"/>
      <c r="P285" s="373">
        <f t="shared" si="92"/>
        <v>3734</v>
      </c>
    </row>
    <row r="286" spans="1:16" ht="12.75" hidden="1">
      <c r="A286" s="411"/>
      <c r="B286" s="411"/>
      <c r="C286" s="411">
        <v>4430</v>
      </c>
      <c r="D286" s="412" t="s">
        <v>144</v>
      </c>
      <c r="E286" s="423">
        <v>3246</v>
      </c>
      <c r="F286" s="428">
        <v>3343</v>
      </c>
      <c r="G286" s="410"/>
      <c r="H286" s="424">
        <f t="shared" si="88"/>
        <v>3343</v>
      </c>
      <c r="I286" s="410"/>
      <c r="J286" s="424">
        <f t="shared" si="89"/>
        <v>3343</v>
      </c>
      <c r="K286" s="410"/>
      <c r="L286" s="415">
        <f t="shared" si="90"/>
        <v>3343</v>
      </c>
      <c r="M286" s="415">
        <v>150</v>
      </c>
      <c r="N286" s="373">
        <f t="shared" si="91"/>
        <v>3493</v>
      </c>
      <c r="O286" s="373"/>
      <c r="P286" s="373">
        <f t="shared" si="92"/>
        <v>3493</v>
      </c>
    </row>
    <row r="287" spans="1:16" ht="24" hidden="1">
      <c r="A287" s="411"/>
      <c r="B287" s="411"/>
      <c r="C287" s="411">
        <v>4440</v>
      </c>
      <c r="D287" s="412" t="s">
        <v>150</v>
      </c>
      <c r="E287" s="423">
        <v>70443</v>
      </c>
      <c r="F287" s="415">
        <v>72842</v>
      </c>
      <c r="G287" s="410"/>
      <c r="H287" s="424">
        <f t="shared" si="88"/>
        <v>72842</v>
      </c>
      <c r="I287" s="410"/>
      <c r="J287" s="424">
        <f t="shared" si="89"/>
        <v>72842</v>
      </c>
      <c r="K287" s="410"/>
      <c r="L287" s="415">
        <f t="shared" si="90"/>
        <v>72842</v>
      </c>
      <c r="M287" s="415"/>
      <c r="N287" s="373">
        <f t="shared" si="91"/>
        <v>72842</v>
      </c>
      <c r="O287" s="373"/>
      <c r="P287" s="373">
        <f t="shared" si="92"/>
        <v>72842</v>
      </c>
    </row>
    <row r="288" spans="1:16" ht="24">
      <c r="A288" s="411"/>
      <c r="B288" s="411"/>
      <c r="C288" s="411" t="s">
        <v>178</v>
      </c>
      <c r="D288" s="412" t="s">
        <v>348</v>
      </c>
      <c r="E288" s="423"/>
      <c r="F288" s="415"/>
      <c r="G288" s="410"/>
      <c r="H288" s="424"/>
      <c r="I288" s="410"/>
      <c r="J288" s="424"/>
      <c r="K288" s="410">
        <v>90000</v>
      </c>
      <c r="L288" s="415">
        <v>90000</v>
      </c>
      <c r="M288" s="415"/>
      <c r="N288" s="373">
        <f t="shared" si="91"/>
        <v>90000</v>
      </c>
      <c r="O288" s="373">
        <v>40000</v>
      </c>
      <c r="P288" s="373">
        <f t="shared" si="92"/>
        <v>130000</v>
      </c>
    </row>
    <row r="289" spans="1:16" ht="12.75" hidden="1">
      <c r="A289" s="411"/>
      <c r="B289" s="411" t="s">
        <v>179</v>
      </c>
      <c r="C289" s="411"/>
      <c r="D289" s="412" t="s">
        <v>101</v>
      </c>
      <c r="E289" s="423">
        <f aca="true" t="shared" si="93" ref="E289:N289">SUM(E290:E304)</f>
        <v>615347</v>
      </c>
      <c r="F289" s="423">
        <f t="shared" si="93"/>
        <v>619918</v>
      </c>
      <c r="G289" s="423">
        <f t="shared" si="93"/>
        <v>0</v>
      </c>
      <c r="H289" s="423">
        <f t="shared" si="93"/>
        <v>619918</v>
      </c>
      <c r="I289" s="423">
        <f t="shared" si="93"/>
        <v>0</v>
      </c>
      <c r="J289" s="423">
        <f t="shared" si="93"/>
        <v>619918</v>
      </c>
      <c r="K289" s="423">
        <f t="shared" si="93"/>
        <v>0</v>
      </c>
      <c r="L289" s="413">
        <f t="shared" si="93"/>
        <v>619918</v>
      </c>
      <c r="M289" s="413">
        <f t="shared" si="93"/>
        <v>0</v>
      </c>
      <c r="N289" s="365">
        <f t="shared" si="93"/>
        <v>619918</v>
      </c>
      <c r="O289" s="373"/>
      <c r="P289" s="373">
        <f>SUM(P290:P304)</f>
        <v>619918</v>
      </c>
    </row>
    <row r="290" spans="1:16" ht="24" hidden="1">
      <c r="A290" s="411"/>
      <c r="B290" s="411"/>
      <c r="C290" s="411">
        <v>3020</v>
      </c>
      <c r="D290" s="412" t="s">
        <v>153</v>
      </c>
      <c r="E290" s="423">
        <v>31520</v>
      </c>
      <c r="F290" s="423">
        <v>32342</v>
      </c>
      <c r="G290" s="423">
        <v>0</v>
      </c>
      <c r="H290" s="424">
        <f>SUM(F290+G290)</f>
        <v>32342</v>
      </c>
      <c r="I290" s="410"/>
      <c r="J290" s="424">
        <f>H290+I290</f>
        <v>32342</v>
      </c>
      <c r="K290" s="410"/>
      <c r="L290" s="415">
        <f>J290+K290</f>
        <v>32342</v>
      </c>
      <c r="M290" s="415"/>
      <c r="N290" s="373">
        <f>L290+M290</f>
        <v>32342</v>
      </c>
      <c r="O290" s="373"/>
      <c r="P290" s="373">
        <f>N290+O290</f>
        <v>32342</v>
      </c>
    </row>
    <row r="291" spans="1:16" ht="12.75" hidden="1">
      <c r="A291" s="411"/>
      <c r="B291" s="411"/>
      <c r="C291" s="411">
        <v>4010</v>
      </c>
      <c r="D291" s="412" t="s">
        <v>147</v>
      </c>
      <c r="E291" s="423">
        <v>338314</v>
      </c>
      <c r="F291" s="423">
        <v>337780</v>
      </c>
      <c r="G291" s="410">
        <v>0</v>
      </c>
      <c r="H291" s="424">
        <f aca="true" t="shared" si="94" ref="H291:H304">SUM(F291+G291)</f>
        <v>337780</v>
      </c>
      <c r="I291" s="410"/>
      <c r="J291" s="424">
        <f aca="true" t="shared" si="95" ref="J291:J304">H291+I291</f>
        <v>337780</v>
      </c>
      <c r="K291" s="410"/>
      <c r="L291" s="415">
        <f aca="true" t="shared" si="96" ref="L291:L304">J291+K291</f>
        <v>337780</v>
      </c>
      <c r="M291" s="415"/>
      <c r="N291" s="373">
        <f aca="true" t="shared" si="97" ref="N291:N304">L291+M291</f>
        <v>337780</v>
      </c>
      <c r="O291" s="373"/>
      <c r="P291" s="373">
        <f aca="true" t="shared" si="98" ref="P291:P304">N291+O291</f>
        <v>337780</v>
      </c>
    </row>
    <row r="292" spans="1:16" ht="12.75" hidden="1">
      <c r="A292" s="411"/>
      <c r="B292" s="411"/>
      <c r="C292" s="411">
        <v>4040</v>
      </c>
      <c r="D292" s="412" t="s">
        <v>148</v>
      </c>
      <c r="E292" s="423">
        <v>26098</v>
      </c>
      <c r="F292" s="423">
        <v>28756</v>
      </c>
      <c r="G292" s="410">
        <v>0</v>
      </c>
      <c r="H292" s="424">
        <f t="shared" si="94"/>
        <v>28756</v>
      </c>
      <c r="I292" s="410"/>
      <c r="J292" s="424">
        <f t="shared" si="95"/>
        <v>28756</v>
      </c>
      <c r="K292" s="410"/>
      <c r="L292" s="415">
        <f t="shared" si="96"/>
        <v>28756</v>
      </c>
      <c r="M292" s="415"/>
      <c r="N292" s="373">
        <f t="shared" si="97"/>
        <v>28756</v>
      </c>
      <c r="O292" s="373"/>
      <c r="P292" s="373">
        <f t="shared" si="98"/>
        <v>28756</v>
      </c>
    </row>
    <row r="293" spans="1:16" ht="12.75" hidden="1">
      <c r="A293" s="411"/>
      <c r="B293" s="411"/>
      <c r="C293" s="411">
        <v>4110</v>
      </c>
      <c r="D293" s="412" t="s">
        <v>142</v>
      </c>
      <c r="E293" s="423">
        <v>70994</v>
      </c>
      <c r="F293" s="423">
        <v>71354</v>
      </c>
      <c r="G293" s="410">
        <v>0</v>
      </c>
      <c r="H293" s="424">
        <f t="shared" si="94"/>
        <v>71354</v>
      </c>
      <c r="I293" s="410"/>
      <c r="J293" s="424">
        <f t="shared" si="95"/>
        <v>71354</v>
      </c>
      <c r="K293" s="410"/>
      <c r="L293" s="415">
        <f t="shared" si="96"/>
        <v>71354</v>
      </c>
      <c r="M293" s="415"/>
      <c r="N293" s="373">
        <f t="shared" si="97"/>
        <v>71354</v>
      </c>
      <c r="O293" s="373"/>
      <c r="P293" s="373">
        <f t="shared" si="98"/>
        <v>71354</v>
      </c>
    </row>
    <row r="294" spans="1:16" ht="12.75" hidden="1">
      <c r="A294" s="411"/>
      <c r="B294" s="411"/>
      <c r="C294" s="411">
        <v>4120</v>
      </c>
      <c r="D294" s="412" t="s">
        <v>143</v>
      </c>
      <c r="E294" s="423">
        <v>9668</v>
      </c>
      <c r="F294" s="423">
        <v>9717</v>
      </c>
      <c r="G294" s="410">
        <v>0</v>
      </c>
      <c r="H294" s="424">
        <f t="shared" si="94"/>
        <v>9717</v>
      </c>
      <c r="I294" s="410"/>
      <c r="J294" s="424">
        <f t="shared" si="95"/>
        <v>9717</v>
      </c>
      <c r="K294" s="410"/>
      <c r="L294" s="415">
        <f t="shared" si="96"/>
        <v>9717</v>
      </c>
      <c r="M294" s="415"/>
      <c r="N294" s="373">
        <f t="shared" si="97"/>
        <v>9717</v>
      </c>
      <c r="O294" s="373"/>
      <c r="P294" s="373">
        <f t="shared" si="98"/>
        <v>9717</v>
      </c>
    </row>
    <row r="295" spans="1:16" ht="12.75" hidden="1">
      <c r="A295" s="411"/>
      <c r="B295" s="411"/>
      <c r="C295" s="411" t="s">
        <v>173</v>
      </c>
      <c r="D295" s="412" t="s">
        <v>174</v>
      </c>
      <c r="E295" s="423">
        <v>8700</v>
      </c>
      <c r="F295" s="423">
        <v>9000</v>
      </c>
      <c r="G295" s="410">
        <v>0</v>
      </c>
      <c r="H295" s="424">
        <f t="shared" si="94"/>
        <v>9000</v>
      </c>
      <c r="I295" s="410"/>
      <c r="J295" s="424">
        <f t="shared" si="95"/>
        <v>9000</v>
      </c>
      <c r="K295" s="410"/>
      <c r="L295" s="415">
        <f t="shared" si="96"/>
        <v>9000</v>
      </c>
      <c r="M295" s="415"/>
      <c r="N295" s="373">
        <f t="shared" si="97"/>
        <v>9000</v>
      </c>
      <c r="O295" s="373"/>
      <c r="P295" s="373">
        <f t="shared" si="98"/>
        <v>9000</v>
      </c>
    </row>
    <row r="296" spans="1:16" ht="12.75" hidden="1">
      <c r="A296" s="411"/>
      <c r="B296" s="411"/>
      <c r="C296" s="411">
        <v>4210</v>
      </c>
      <c r="D296" s="412" t="s">
        <v>132</v>
      </c>
      <c r="E296" s="423">
        <v>24100</v>
      </c>
      <c r="F296" s="423">
        <v>12463</v>
      </c>
      <c r="G296" s="410">
        <v>0</v>
      </c>
      <c r="H296" s="424">
        <f t="shared" si="94"/>
        <v>12463</v>
      </c>
      <c r="I296" s="410"/>
      <c r="J296" s="424">
        <f t="shared" si="95"/>
        <v>12463</v>
      </c>
      <c r="K296" s="410"/>
      <c r="L296" s="415">
        <f t="shared" si="96"/>
        <v>12463</v>
      </c>
      <c r="M296" s="415"/>
      <c r="N296" s="373">
        <f t="shared" si="97"/>
        <v>12463</v>
      </c>
      <c r="O296" s="373"/>
      <c r="P296" s="373">
        <f t="shared" si="98"/>
        <v>12463</v>
      </c>
    </row>
    <row r="297" spans="1:16" ht="12.75" hidden="1">
      <c r="A297" s="411"/>
      <c r="B297" s="411"/>
      <c r="C297" s="411" t="s">
        <v>180</v>
      </c>
      <c r="D297" s="412" t="s">
        <v>181</v>
      </c>
      <c r="E297" s="423">
        <v>35258</v>
      </c>
      <c r="F297" s="423">
        <v>59740</v>
      </c>
      <c r="G297" s="410">
        <v>0</v>
      </c>
      <c r="H297" s="424">
        <f t="shared" si="94"/>
        <v>59740</v>
      </c>
      <c r="I297" s="410"/>
      <c r="J297" s="424">
        <f t="shared" si="95"/>
        <v>59740</v>
      </c>
      <c r="K297" s="410"/>
      <c r="L297" s="415">
        <f t="shared" si="96"/>
        <v>59740</v>
      </c>
      <c r="M297" s="415"/>
      <c r="N297" s="373">
        <f t="shared" si="97"/>
        <v>59740</v>
      </c>
      <c r="O297" s="373"/>
      <c r="P297" s="373">
        <f t="shared" si="98"/>
        <v>59740</v>
      </c>
    </row>
    <row r="298" spans="1:16" ht="12.75" hidden="1">
      <c r="A298" s="411"/>
      <c r="B298" s="411"/>
      <c r="C298" s="411">
        <v>4260</v>
      </c>
      <c r="D298" s="412" t="s">
        <v>154</v>
      </c>
      <c r="E298" s="423">
        <v>17840</v>
      </c>
      <c r="F298" s="423">
        <v>18730</v>
      </c>
      <c r="G298" s="410">
        <v>0</v>
      </c>
      <c r="H298" s="424">
        <f t="shared" si="94"/>
        <v>18730</v>
      </c>
      <c r="I298" s="410"/>
      <c r="J298" s="424">
        <f t="shared" si="95"/>
        <v>18730</v>
      </c>
      <c r="K298" s="410"/>
      <c r="L298" s="415">
        <f t="shared" si="96"/>
        <v>18730</v>
      </c>
      <c r="M298" s="415"/>
      <c r="N298" s="373">
        <f t="shared" si="97"/>
        <v>18730</v>
      </c>
      <c r="O298" s="373"/>
      <c r="P298" s="373">
        <f t="shared" si="98"/>
        <v>18730</v>
      </c>
    </row>
    <row r="299" spans="1:16" ht="12.75" hidden="1">
      <c r="A299" s="411"/>
      <c r="B299" s="411"/>
      <c r="C299" s="411">
        <v>4270</v>
      </c>
      <c r="D299" s="412" t="s">
        <v>133</v>
      </c>
      <c r="E299" s="423">
        <v>13600</v>
      </c>
      <c r="F299" s="423">
        <v>6283</v>
      </c>
      <c r="G299" s="410">
        <v>0</v>
      </c>
      <c r="H299" s="424">
        <f t="shared" si="94"/>
        <v>6283</v>
      </c>
      <c r="I299" s="410"/>
      <c r="J299" s="424">
        <f t="shared" si="95"/>
        <v>6283</v>
      </c>
      <c r="K299" s="410"/>
      <c r="L299" s="415">
        <f t="shared" si="96"/>
        <v>6283</v>
      </c>
      <c r="M299" s="415"/>
      <c r="N299" s="373">
        <f t="shared" si="97"/>
        <v>6283</v>
      </c>
      <c r="O299" s="373"/>
      <c r="P299" s="373">
        <f t="shared" si="98"/>
        <v>6283</v>
      </c>
    </row>
    <row r="300" spans="1:16" ht="12.75" hidden="1">
      <c r="A300" s="411"/>
      <c r="B300" s="411"/>
      <c r="C300" s="411">
        <v>4280</v>
      </c>
      <c r="D300" s="412" t="s">
        <v>177</v>
      </c>
      <c r="E300" s="423">
        <v>1094</v>
      </c>
      <c r="F300" s="423">
        <v>1127</v>
      </c>
      <c r="G300" s="410">
        <v>0</v>
      </c>
      <c r="H300" s="424">
        <f t="shared" si="94"/>
        <v>1127</v>
      </c>
      <c r="I300" s="410"/>
      <c r="J300" s="424">
        <f t="shared" si="95"/>
        <v>1127</v>
      </c>
      <c r="K300" s="410"/>
      <c r="L300" s="415">
        <f t="shared" si="96"/>
        <v>1127</v>
      </c>
      <c r="M300" s="415"/>
      <c r="N300" s="373">
        <f t="shared" si="97"/>
        <v>1127</v>
      </c>
      <c r="O300" s="373"/>
      <c r="P300" s="373">
        <f t="shared" si="98"/>
        <v>1127</v>
      </c>
    </row>
    <row r="301" spans="1:16" ht="12.75" hidden="1">
      <c r="A301" s="411"/>
      <c r="B301" s="411"/>
      <c r="C301" s="411">
        <v>4300</v>
      </c>
      <c r="D301" s="412" t="s">
        <v>127</v>
      </c>
      <c r="E301" s="423">
        <v>16200</v>
      </c>
      <c r="F301" s="423">
        <v>9850</v>
      </c>
      <c r="G301" s="410">
        <v>0</v>
      </c>
      <c r="H301" s="424">
        <f t="shared" si="94"/>
        <v>9850</v>
      </c>
      <c r="I301" s="410"/>
      <c r="J301" s="424">
        <f t="shared" si="95"/>
        <v>9850</v>
      </c>
      <c r="K301" s="410"/>
      <c r="L301" s="415">
        <f t="shared" si="96"/>
        <v>9850</v>
      </c>
      <c r="M301" s="415"/>
      <c r="N301" s="373">
        <f t="shared" si="97"/>
        <v>9850</v>
      </c>
      <c r="O301" s="373"/>
      <c r="P301" s="373">
        <f t="shared" si="98"/>
        <v>9850</v>
      </c>
    </row>
    <row r="302" spans="1:16" ht="12.75" hidden="1">
      <c r="A302" s="411"/>
      <c r="B302" s="411"/>
      <c r="C302" s="411">
        <v>4410</v>
      </c>
      <c r="D302" s="412" t="s">
        <v>149</v>
      </c>
      <c r="E302" s="423">
        <v>760</v>
      </c>
      <c r="F302" s="423">
        <v>783</v>
      </c>
      <c r="G302" s="410">
        <v>0</v>
      </c>
      <c r="H302" s="424">
        <f t="shared" si="94"/>
        <v>783</v>
      </c>
      <c r="I302" s="410"/>
      <c r="J302" s="424">
        <f t="shared" si="95"/>
        <v>783</v>
      </c>
      <c r="K302" s="410"/>
      <c r="L302" s="415">
        <f t="shared" si="96"/>
        <v>783</v>
      </c>
      <c r="M302" s="415"/>
      <c r="N302" s="373">
        <f t="shared" si="97"/>
        <v>783</v>
      </c>
      <c r="O302" s="373"/>
      <c r="P302" s="373">
        <f t="shared" si="98"/>
        <v>783</v>
      </c>
    </row>
    <row r="303" spans="1:16" ht="12.75" hidden="1">
      <c r="A303" s="411"/>
      <c r="B303" s="411"/>
      <c r="C303" s="411">
        <v>4430</v>
      </c>
      <c r="D303" s="412" t="s">
        <v>144</v>
      </c>
      <c r="E303" s="423">
        <v>931</v>
      </c>
      <c r="F303" s="423">
        <v>959</v>
      </c>
      <c r="G303" s="410">
        <v>0</v>
      </c>
      <c r="H303" s="424">
        <f t="shared" si="94"/>
        <v>959</v>
      </c>
      <c r="I303" s="410"/>
      <c r="J303" s="424">
        <f t="shared" si="95"/>
        <v>959</v>
      </c>
      <c r="K303" s="410"/>
      <c r="L303" s="415">
        <f t="shared" si="96"/>
        <v>959</v>
      </c>
      <c r="M303" s="415"/>
      <c r="N303" s="373">
        <f t="shared" si="97"/>
        <v>959</v>
      </c>
      <c r="O303" s="373"/>
      <c r="P303" s="373">
        <f t="shared" si="98"/>
        <v>959</v>
      </c>
    </row>
    <row r="304" spans="1:16" ht="24" hidden="1">
      <c r="A304" s="411"/>
      <c r="B304" s="411"/>
      <c r="C304" s="411">
        <v>4440</v>
      </c>
      <c r="D304" s="412" t="s">
        <v>150</v>
      </c>
      <c r="E304" s="423">
        <v>20270</v>
      </c>
      <c r="F304" s="423">
        <v>21034</v>
      </c>
      <c r="G304" s="410">
        <v>0</v>
      </c>
      <c r="H304" s="424">
        <f t="shared" si="94"/>
        <v>21034</v>
      </c>
      <c r="I304" s="410"/>
      <c r="J304" s="424">
        <f t="shared" si="95"/>
        <v>21034</v>
      </c>
      <c r="K304" s="410"/>
      <c r="L304" s="415">
        <f t="shared" si="96"/>
        <v>21034</v>
      </c>
      <c r="M304" s="415"/>
      <c r="N304" s="373">
        <f t="shared" si="97"/>
        <v>21034</v>
      </c>
      <c r="O304" s="373"/>
      <c r="P304" s="373">
        <f t="shared" si="98"/>
        <v>21034</v>
      </c>
    </row>
    <row r="305" spans="1:16" ht="12.75">
      <c r="A305" s="411"/>
      <c r="B305" s="411">
        <v>80110</v>
      </c>
      <c r="C305" s="411"/>
      <c r="D305" s="412" t="s">
        <v>182</v>
      </c>
      <c r="E305" s="423">
        <f aca="true" t="shared" si="99" ref="E305:N305">SUM(E306:E321)</f>
        <v>861816</v>
      </c>
      <c r="F305" s="423">
        <f t="shared" si="99"/>
        <v>952175</v>
      </c>
      <c r="G305" s="423">
        <f t="shared" si="99"/>
        <v>0</v>
      </c>
      <c r="H305" s="423">
        <f t="shared" si="99"/>
        <v>952175</v>
      </c>
      <c r="I305" s="423">
        <f t="shared" si="99"/>
        <v>0</v>
      </c>
      <c r="J305" s="423">
        <f t="shared" si="99"/>
        <v>952175</v>
      </c>
      <c r="K305" s="423">
        <f t="shared" si="99"/>
        <v>0</v>
      </c>
      <c r="L305" s="413">
        <f t="shared" si="99"/>
        <v>952175</v>
      </c>
      <c r="M305" s="413">
        <f t="shared" si="99"/>
        <v>1000</v>
      </c>
      <c r="N305" s="365">
        <f t="shared" si="99"/>
        <v>953175</v>
      </c>
      <c r="O305" s="373">
        <f>SUM(O306:O321)</f>
        <v>0</v>
      </c>
      <c r="P305" s="373">
        <f>SUM(P306:P321)</f>
        <v>953175</v>
      </c>
    </row>
    <row r="306" spans="1:16" ht="24" hidden="1">
      <c r="A306" s="411"/>
      <c r="B306" s="411"/>
      <c r="C306" s="411">
        <v>3020</v>
      </c>
      <c r="D306" s="412" t="s">
        <v>153</v>
      </c>
      <c r="E306" s="423">
        <v>50980</v>
      </c>
      <c r="F306" s="423">
        <v>52089</v>
      </c>
      <c r="G306" s="410">
        <v>0</v>
      </c>
      <c r="H306" s="424">
        <f>SUM(F306+G306)</f>
        <v>52089</v>
      </c>
      <c r="I306" s="410"/>
      <c r="J306" s="424">
        <f>H306+I306</f>
        <v>52089</v>
      </c>
      <c r="K306" s="410"/>
      <c r="L306" s="415">
        <f>J306+K306</f>
        <v>52089</v>
      </c>
      <c r="M306" s="415"/>
      <c r="N306" s="373">
        <f>L306+M306</f>
        <v>52089</v>
      </c>
      <c r="O306" s="373"/>
      <c r="P306" s="373">
        <f>N306+O306</f>
        <v>52089</v>
      </c>
    </row>
    <row r="307" spans="1:16" ht="12.75" hidden="1">
      <c r="A307" s="411"/>
      <c r="B307" s="411"/>
      <c r="C307" s="411">
        <v>4010</v>
      </c>
      <c r="D307" s="412" t="s">
        <v>147</v>
      </c>
      <c r="E307" s="424">
        <v>518409</v>
      </c>
      <c r="F307" s="424">
        <v>586228</v>
      </c>
      <c r="G307" s="410">
        <v>0</v>
      </c>
      <c r="H307" s="424">
        <f aca="true" t="shared" si="100" ref="H307:H324">SUM(F307+G307)</f>
        <v>586228</v>
      </c>
      <c r="I307" s="410"/>
      <c r="J307" s="424">
        <f aca="true" t="shared" si="101" ref="J307:J321">H307+I307</f>
        <v>586228</v>
      </c>
      <c r="K307" s="410"/>
      <c r="L307" s="415">
        <f aca="true" t="shared" si="102" ref="L307:L321">J307+K307</f>
        <v>586228</v>
      </c>
      <c r="M307" s="415"/>
      <c r="N307" s="373">
        <f aca="true" t="shared" si="103" ref="N307:N321">L307+M307</f>
        <v>586228</v>
      </c>
      <c r="O307" s="373"/>
      <c r="P307" s="373">
        <f aca="true" t="shared" si="104" ref="P307:P326">N307+O307</f>
        <v>586228</v>
      </c>
    </row>
    <row r="308" spans="1:16" ht="12.75" hidden="1">
      <c r="A308" s="411"/>
      <c r="B308" s="411"/>
      <c r="C308" s="411">
        <v>4040</v>
      </c>
      <c r="D308" s="412" t="s">
        <v>148</v>
      </c>
      <c r="E308" s="424">
        <v>42239</v>
      </c>
      <c r="F308" s="424">
        <v>44065</v>
      </c>
      <c r="G308" s="410">
        <v>0</v>
      </c>
      <c r="H308" s="424">
        <f t="shared" si="100"/>
        <v>44065</v>
      </c>
      <c r="I308" s="410"/>
      <c r="J308" s="424">
        <f t="shared" si="101"/>
        <v>44065</v>
      </c>
      <c r="K308" s="410"/>
      <c r="L308" s="415">
        <f t="shared" si="102"/>
        <v>44065</v>
      </c>
      <c r="M308" s="415"/>
      <c r="N308" s="373">
        <f t="shared" si="103"/>
        <v>44065</v>
      </c>
      <c r="O308" s="373"/>
      <c r="P308" s="373">
        <f t="shared" si="104"/>
        <v>44065</v>
      </c>
    </row>
    <row r="309" spans="1:16" ht="12.75" hidden="1">
      <c r="A309" s="411"/>
      <c r="B309" s="411"/>
      <c r="C309" s="411">
        <v>4110</v>
      </c>
      <c r="D309" s="412" t="s">
        <v>142</v>
      </c>
      <c r="E309" s="424">
        <v>110460</v>
      </c>
      <c r="F309" s="424">
        <v>122168</v>
      </c>
      <c r="G309" s="410">
        <v>0</v>
      </c>
      <c r="H309" s="424">
        <f t="shared" si="100"/>
        <v>122168</v>
      </c>
      <c r="I309" s="410"/>
      <c r="J309" s="424">
        <f t="shared" si="101"/>
        <v>122168</v>
      </c>
      <c r="K309" s="410"/>
      <c r="L309" s="415">
        <f t="shared" si="102"/>
        <v>122168</v>
      </c>
      <c r="M309" s="415"/>
      <c r="N309" s="373">
        <f t="shared" si="103"/>
        <v>122168</v>
      </c>
      <c r="O309" s="373"/>
      <c r="P309" s="373">
        <f t="shared" si="104"/>
        <v>122168</v>
      </c>
    </row>
    <row r="310" spans="1:16" ht="12.75" hidden="1">
      <c r="A310" s="411"/>
      <c r="B310" s="411"/>
      <c r="C310" s="411">
        <v>4120</v>
      </c>
      <c r="D310" s="412" t="s">
        <v>143</v>
      </c>
      <c r="E310" s="424">
        <v>16840</v>
      </c>
      <c r="F310" s="424">
        <v>16637</v>
      </c>
      <c r="G310" s="410">
        <v>0</v>
      </c>
      <c r="H310" s="424">
        <f t="shared" si="100"/>
        <v>16637</v>
      </c>
      <c r="I310" s="410"/>
      <c r="J310" s="424">
        <f t="shared" si="101"/>
        <v>16637</v>
      </c>
      <c r="K310" s="410"/>
      <c r="L310" s="415">
        <f t="shared" si="102"/>
        <v>16637</v>
      </c>
      <c r="M310" s="415"/>
      <c r="N310" s="373">
        <f t="shared" si="103"/>
        <v>16637</v>
      </c>
      <c r="O310" s="373"/>
      <c r="P310" s="373">
        <f t="shared" si="104"/>
        <v>16637</v>
      </c>
    </row>
    <row r="311" spans="1:16" ht="24">
      <c r="A311" s="411"/>
      <c r="B311" s="411"/>
      <c r="C311" s="411" t="s">
        <v>183</v>
      </c>
      <c r="D311" s="412" t="s">
        <v>175</v>
      </c>
      <c r="E311" s="424">
        <v>2990</v>
      </c>
      <c r="F311" s="424">
        <v>3395</v>
      </c>
      <c r="G311" s="410">
        <v>0</v>
      </c>
      <c r="H311" s="424">
        <f t="shared" si="100"/>
        <v>3395</v>
      </c>
      <c r="I311" s="410"/>
      <c r="J311" s="424">
        <f t="shared" si="101"/>
        <v>3395</v>
      </c>
      <c r="K311" s="410"/>
      <c r="L311" s="415">
        <f t="shared" si="102"/>
        <v>3395</v>
      </c>
      <c r="M311" s="415"/>
      <c r="N311" s="373">
        <f t="shared" si="103"/>
        <v>3395</v>
      </c>
      <c r="O311" s="373">
        <v>-2020</v>
      </c>
      <c r="P311" s="373">
        <f t="shared" si="104"/>
        <v>1375</v>
      </c>
    </row>
    <row r="312" spans="1:16" ht="12.75">
      <c r="A312" s="411"/>
      <c r="B312" s="411"/>
      <c r="C312" s="411">
        <v>4210</v>
      </c>
      <c r="D312" s="412" t="s">
        <v>132</v>
      </c>
      <c r="E312" s="424">
        <v>19020</v>
      </c>
      <c r="F312" s="424">
        <v>19591</v>
      </c>
      <c r="G312" s="410">
        <v>0</v>
      </c>
      <c r="H312" s="424">
        <f t="shared" si="100"/>
        <v>19591</v>
      </c>
      <c r="I312" s="410"/>
      <c r="J312" s="424">
        <f t="shared" si="101"/>
        <v>19591</v>
      </c>
      <c r="K312" s="410"/>
      <c r="L312" s="415">
        <f t="shared" si="102"/>
        <v>19591</v>
      </c>
      <c r="M312" s="415"/>
      <c r="N312" s="373">
        <f t="shared" si="103"/>
        <v>19591</v>
      </c>
      <c r="O312" s="373">
        <v>1500</v>
      </c>
      <c r="P312" s="373">
        <f t="shared" si="104"/>
        <v>21091</v>
      </c>
    </row>
    <row r="313" spans="1:16" ht="24" hidden="1">
      <c r="A313" s="411"/>
      <c r="B313" s="411"/>
      <c r="C313" s="411">
        <v>4240</v>
      </c>
      <c r="D313" s="412" t="s">
        <v>176</v>
      </c>
      <c r="E313" s="424">
        <v>2949</v>
      </c>
      <c r="F313" s="424">
        <v>3038</v>
      </c>
      <c r="G313" s="410">
        <v>0</v>
      </c>
      <c r="H313" s="424">
        <f t="shared" si="100"/>
        <v>3038</v>
      </c>
      <c r="I313" s="410"/>
      <c r="J313" s="424">
        <f t="shared" si="101"/>
        <v>3038</v>
      </c>
      <c r="K313" s="410"/>
      <c r="L313" s="415">
        <f t="shared" si="102"/>
        <v>3038</v>
      </c>
      <c r="M313" s="415">
        <v>1000</v>
      </c>
      <c r="N313" s="373">
        <f t="shared" si="103"/>
        <v>4038</v>
      </c>
      <c r="O313" s="373"/>
      <c r="P313" s="373">
        <f t="shared" si="104"/>
        <v>4038</v>
      </c>
    </row>
    <row r="314" spans="1:16" ht="12.75">
      <c r="A314" s="411"/>
      <c r="B314" s="411"/>
      <c r="C314" s="411">
        <v>4260</v>
      </c>
      <c r="D314" s="412" t="s">
        <v>154</v>
      </c>
      <c r="E314" s="424">
        <v>33447</v>
      </c>
      <c r="F314" s="424">
        <v>34451</v>
      </c>
      <c r="G314" s="410">
        <v>0</v>
      </c>
      <c r="H314" s="424">
        <f t="shared" si="100"/>
        <v>34451</v>
      </c>
      <c r="I314" s="410"/>
      <c r="J314" s="424">
        <f t="shared" si="101"/>
        <v>34451</v>
      </c>
      <c r="K314" s="410"/>
      <c r="L314" s="415">
        <f t="shared" si="102"/>
        <v>34451</v>
      </c>
      <c r="M314" s="415"/>
      <c r="N314" s="373">
        <f t="shared" si="103"/>
        <v>34451</v>
      </c>
      <c r="O314" s="373">
        <v>-2000</v>
      </c>
      <c r="P314" s="373">
        <f t="shared" si="104"/>
        <v>32451</v>
      </c>
    </row>
    <row r="315" spans="1:16" ht="12.75" hidden="1">
      <c r="A315" s="411"/>
      <c r="B315" s="411"/>
      <c r="C315" s="411">
        <v>4270</v>
      </c>
      <c r="D315" s="412" t="s">
        <v>133</v>
      </c>
      <c r="E315" s="424">
        <v>5540</v>
      </c>
      <c r="F315" s="424">
        <v>5707</v>
      </c>
      <c r="G315" s="410">
        <v>0</v>
      </c>
      <c r="H315" s="424">
        <f t="shared" si="100"/>
        <v>5707</v>
      </c>
      <c r="I315" s="410"/>
      <c r="J315" s="424">
        <f t="shared" si="101"/>
        <v>5707</v>
      </c>
      <c r="K315" s="410"/>
      <c r="L315" s="415">
        <f t="shared" si="102"/>
        <v>5707</v>
      </c>
      <c r="M315" s="415"/>
      <c r="N315" s="373">
        <f t="shared" si="103"/>
        <v>5707</v>
      </c>
      <c r="O315" s="373"/>
      <c r="P315" s="373">
        <f t="shared" si="104"/>
        <v>5707</v>
      </c>
    </row>
    <row r="316" spans="1:16" ht="12.75" hidden="1">
      <c r="A316" s="411"/>
      <c r="B316" s="411"/>
      <c r="C316" s="411">
        <v>4280</v>
      </c>
      <c r="D316" s="412" t="s">
        <v>177</v>
      </c>
      <c r="E316" s="424">
        <v>1345</v>
      </c>
      <c r="F316" s="424">
        <v>1385</v>
      </c>
      <c r="G316" s="410">
        <v>0</v>
      </c>
      <c r="H316" s="424">
        <f t="shared" si="100"/>
        <v>1385</v>
      </c>
      <c r="I316" s="410"/>
      <c r="J316" s="424">
        <f t="shared" si="101"/>
        <v>1385</v>
      </c>
      <c r="K316" s="410"/>
      <c r="L316" s="415">
        <f t="shared" si="102"/>
        <v>1385</v>
      </c>
      <c r="M316" s="415"/>
      <c r="N316" s="373">
        <f t="shared" si="103"/>
        <v>1385</v>
      </c>
      <c r="O316" s="373"/>
      <c r="P316" s="373">
        <f t="shared" si="104"/>
        <v>1385</v>
      </c>
    </row>
    <row r="317" spans="1:16" ht="12.75">
      <c r="A317" s="410"/>
      <c r="B317" s="411"/>
      <c r="C317" s="411">
        <v>4300</v>
      </c>
      <c r="D317" s="412" t="s">
        <v>127</v>
      </c>
      <c r="E317" s="424">
        <v>21750</v>
      </c>
      <c r="F317" s="424">
        <v>22387</v>
      </c>
      <c r="G317" s="410">
        <v>0</v>
      </c>
      <c r="H317" s="424">
        <f t="shared" si="100"/>
        <v>22387</v>
      </c>
      <c r="I317" s="410">
        <v>-1300</v>
      </c>
      <c r="J317" s="424">
        <f t="shared" si="101"/>
        <v>21087</v>
      </c>
      <c r="K317" s="410"/>
      <c r="L317" s="415">
        <f t="shared" si="102"/>
        <v>21087</v>
      </c>
      <c r="M317" s="415"/>
      <c r="N317" s="373">
        <f t="shared" si="103"/>
        <v>21087</v>
      </c>
      <c r="O317" s="373">
        <v>2520</v>
      </c>
      <c r="P317" s="373">
        <f t="shared" si="104"/>
        <v>23607</v>
      </c>
    </row>
    <row r="318" spans="1:16" ht="12.75" hidden="1">
      <c r="A318" s="410"/>
      <c r="B318" s="411"/>
      <c r="C318" s="411" t="s">
        <v>311</v>
      </c>
      <c r="D318" s="412" t="s">
        <v>363</v>
      </c>
      <c r="E318" s="424"/>
      <c r="F318" s="424"/>
      <c r="G318" s="410"/>
      <c r="H318" s="424"/>
      <c r="I318" s="410">
        <v>1300</v>
      </c>
      <c r="J318" s="424">
        <f t="shared" si="101"/>
        <v>1300</v>
      </c>
      <c r="K318" s="410"/>
      <c r="L318" s="415">
        <f t="shared" si="102"/>
        <v>1300</v>
      </c>
      <c r="M318" s="415"/>
      <c r="N318" s="373">
        <f t="shared" si="103"/>
        <v>1300</v>
      </c>
      <c r="O318" s="373"/>
      <c r="P318" s="373">
        <f t="shared" si="104"/>
        <v>1300</v>
      </c>
    </row>
    <row r="319" spans="1:16" ht="12.75" hidden="1">
      <c r="A319" s="411"/>
      <c r="B319" s="411"/>
      <c r="C319" s="411">
        <v>4410</v>
      </c>
      <c r="D319" s="412" t="s">
        <v>149</v>
      </c>
      <c r="E319" s="424">
        <v>1746</v>
      </c>
      <c r="F319" s="424">
        <v>1799</v>
      </c>
      <c r="G319" s="410">
        <v>0</v>
      </c>
      <c r="H319" s="424">
        <f t="shared" si="100"/>
        <v>1799</v>
      </c>
      <c r="I319" s="410"/>
      <c r="J319" s="424">
        <f t="shared" si="101"/>
        <v>1799</v>
      </c>
      <c r="K319" s="410"/>
      <c r="L319" s="415">
        <f t="shared" si="102"/>
        <v>1799</v>
      </c>
      <c r="M319" s="415"/>
      <c r="N319" s="373">
        <f t="shared" si="103"/>
        <v>1799</v>
      </c>
      <c r="O319" s="373"/>
      <c r="P319" s="373">
        <f t="shared" si="104"/>
        <v>1799</v>
      </c>
    </row>
    <row r="320" spans="1:16" ht="12.75" hidden="1">
      <c r="A320" s="411"/>
      <c r="B320" s="411"/>
      <c r="C320" s="411">
        <v>4430</v>
      </c>
      <c r="D320" s="412" t="s">
        <v>144</v>
      </c>
      <c r="E320" s="424">
        <v>1080</v>
      </c>
      <c r="F320" s="424">
        <v>1112</v>
      </c>
      <c r="G320" s="410">
        <v>0</v>
      </c>
      <c r="H320" s="424">
        <f t="shared" si="100"/>
        <v>1112</v>
      </c>
      <c r="I320" s="410"/>
      <c r="J320" s="424">
        <f t="shared" si="101"/>
        <v>1112</v>
      </c>
      <c r="K320" s="410"/>
      <c r="L320" s="415">
        <f t="shared" si="102"/>
        <v>1112</v>
      </c>
      <c r="M320" s="415"/>
      <c r="N320" s="373">
        <f t="shared" si="103"/>
        <v>1112</v>
      </c>
      <c r="O320" s="373"/>
      <c r="P320" s="373">
        <f t="shared" si="104"/>
        <v>1112</v>
      </c>
    </row>
    <row r="321" spans="1:16" ht="24" hidden="1">
      <c r="A321" s="411"/>
      <c r="B321" s="411"/>
      <c r="C321" s="411">
        <v>4440</v>
      </c>
      <c r="D321" s="412" t="s">
        <v>150</v>
      </c>
      <c r="E321" s="424">
        <v>33021</v>
      </c>
      <c r="F321" s="424">
        <v>38123</v>
      </c>
      <c r="G321" s="410">
        <v>0</v>
      </c>
      <c r="H321" s="424">
        <f t="shared" si="100"/>
        <v>38123</v>
      </c>
      <c r="I321" s="410"/>
      <c r="J321" s="424">
        <f t="shared" si="101"/>
        <v>38123</v>
      </c>
      <c r="K321" s="410"/>
      <c r="L321" s="415">
        <f t="shared" si="102"/>
        <v>38123</v>
      </c>
      <c r="M321" s="415"/>
      <c r="N321" s="373">
        <f t="shared" si="103"/>
        <v>38123</v>
      </c>
      <c r="O321" s="373"/>
      <c r="P321" s="373">
        <f t="shared" si="104"/>
        <v>38123</v>
      </c>
    </row>
    <row r="322" spans="1:16" ht="12.75" hidden="1">
      <c r="A322" s="411"/>
      <c r="B322" s="411" t="s">
        <v>184</v>
      </c>
      <c r="C322" s="411"/>
      <c r="D322" s="412" t="s">
        <v>102</v>
      </c>
      <c r="E322" s="424">
        <f>SUM(E324)</f>
        <v>266847</v>
      </c>
      <c r="F322" s="424">
        <f>SUM(F324)</f>
        <v>263375</v>
      </c>
      <c r="G322" s="410">
        <f>SUM(G323:G324)</f>
        <v>0</v>
      </c>
      <c r="H322" s="424">
        <f t="shared" si="100"/>
        <v>263375</v>
      </c>
      <c r="I322" s="424">
        <f>SUM(I323:I324)</f>
        <v>0</v>
      </c>
      <c r="J322" s="424">
        <f>SUM(H322+I322)</f>
        <v>263375</v>
      </c>
      <c r="K322" s="410"/>
      <c r="L322" s="415">
        <f>SUM(L323:L324)</f>
        <v>263375</v>
      </c>
      <c r="M322" s="415">
        <f>SUM(M323:M324)</f>
        <v>0</v>
      </c>
      <c r="N322" s="373">
        <f>SUM(N323:N324)</f>
        <v>263375</v>
      </c>
      <c r="O322" s="373"/>
      <c r="P322" s="373">
        <f t="shared" si="104"/>
        <v>263375</v>
      </c>
    </row>
    <row r="323" spans="1:16" ht="12.75" hidden="1">
      <c r="A323" s="411"/>
      <c r="B323" s="411"/>
      <c r="C323" s="411" t="s">
        <v>191</v>
      </c>
      <c r="D323" s="412" t="s">
        <v>132</v>
      </c>
      <c r="E323" s="424"/>
      <c r="F323" s="424">
        <v>0</v>
      </c>
      <c r="G323" s="410">
        <v>4800</v>
      </c>
      <c r="H323" s="424">
        <f>SUM(F323+G323)</f>
        <v>4800</v>
      </c>
      <c r="I323" s="410"/>
      <c r="J323" s="424">
        <f>H323+I323</f>
        <v>4800</v>
      </c>
      <c r="K323" s="410"/>
      <c r="L323" s="415">
        <f aca="true" t="shared" si="105" ref="L323:L328">J323+K323</f>
        <v>4800</v>
      </c>
      <c r="M323" s="415"/>
      <c r="N323" s="373">
        <f>L323+M323</f>
        <v>4800</v>
      </c>
      <c r="O323" s="373"/>
      <c r="P323" s="373">
        <f t="shared" si="104"/>
        <v>4800</v>
      </c>
    </row>
    <row r="324" spans="1:16" ht="12.75" hidden="1">
      <c r="A324" s="411"/>
      <c r="B324" s="411"/>
      <c r="C324" s="411">
        <v>4300</v>
      </c>
      <c r="D324" s="412" t="s">
        <v>127</v>
      </c>
      <c r="E324" s="423">
        <v>266847</v>
      </c>
      <c r="F324" s="423">
        <v>263375</v>
      </c>
      <c r="G324" s="410">
        <v>-4800</v>
      </c>
      <c r="H324" s="424">
        <f t="shared" si="100"/>
        <v>258575</v>
      </c>
      <c r="I324" s="410"/>
      <c r="J324" s="424">
        <f aca="true" t="shared" si="106" ref="J324:J336">H324+I324</f>
        <v>258575</v>
      </c>
      <c r="K324" s="410"/>
      <c r="L324" s="415">
        <f t="shared" si="105"/>
        <v>258575</v>
      </c>
      <c r="M324" s="415"/>
      <c r="N324" s="373">
        <f>L324+M324</f>
        <v>258575</v>
      </c>
      <c r="O324" s="373"/>
      <c r="P324" s="373">
        <f t="shared" si="104"/>
        <v>258575</v>
      </c>
    </row>
    <row r="325" spans="1:16" ht="12.75" hidden="1">
      <c r="A325" s="411"/>
      <c r="B325" s="411" t="s">
        <v>185</v>
      </c>
      <c r="C325" s="411"/>
      <c r="D325" s="412" t="s">
        <v>186</v>
      </c>
      <c r="E325" s="424">
        <f>SUM(E326)</f>
        <v>17281</v>
      </c>
      <c r="F325" s="424">
        <f>SUM(F326)</f>
        <v>18996</v>
      </c>
      <c r="G325" s="410"/>
      <c r="H325" s="424">
        <f>SUM(H326)</f>
        <v>18996</v>
      </c>
      <c r="I325" s="410"/>
      <c r="J325" s="424">
        <f t="shared" si="106"/>
        <v>18996</v>
      </c>
      <c r="K325" s="424">
        <f>K326</f>
        <v>0</v>
      </c>
      <c r="L325" s="415">
        <f>L326</f>
        <v>18996</v>
      </c>
      <c r="M325" s="415">
        <f>M326</f>
        <v>0</v>
      </c>
      <c r="N325" s="373">
        <f>N326</f>
        <v>18996</v>
      </c>
      <c r="O325" s="373"/>
      <c r="P325" s="373">
        <f t="shared" si="104"/>
        <v>18996</v>
      </c>
    </row>
    <row r="326" spans="1:16" ht="12.75" hidden="1">
      <c r="A326" s="411"/>
      <c r="B326" s="411"/>
      <c r="C326" s="411" t="s">
        <v>187</v>
      </c>
      <c r="D326" s="412" t="s">
        <v>188</v>
      </c>
      <c r="E326" s="423">
        <v>17281</v>
      </c>
      <c r="F326" s="423">
        <v>18996</v>
      </c>
      <c r="G326" s="410"/>
      <c r="H326" s="424">
        <f>F326+G326</f>
        <v>18996</v>
      </c>
      <c r="I326" s="410"/>
      <c r="J326" s="424">
        <f t="shared" si="106"/>
        <v>18996</v>
      </c>
      <c r="K326" s="410"/>
      <c r="L326" s="415">
        <f t="shared" si="105"/>
        <v>18996</v>
      </c>
      <c r="M326" s="415"/>
      <c r="N326" s="373">
        <f>L326+M326</f>
        <v>18996</v>
      </c>
      <c r="O326" s="373"/>
      <c r="P326" s="373">
        <f t="shared" si="104"/>
        <v>18996</v>
      </c>
    </row>
    <row r="327" spans="1:16" ht="12.75">
      <c r="A327" s="411"/>
      <c r="B327" s="411" t="s">
        <v>189</v>
      </c>
      <c r="C327" s="411"/>
      <c r="D327" s="412" t="s">
        <v>16</v>
      </c>
      <c r="E327" s="424">
        <f>SUM(E330:E336)</f>
        <v>24022</v>
      </c>
      <c r="F327" s="424">
        <f>SUM(F330:F336)</f>
        <v>24600</v>
      </c>
      <c r="G327" s="415">
        <f>SUM(G328:G336)</f>
        <v>79700</v>
      </c>
      <c r="H327" s="424">
        <f>SUM(H328:H336)</f>
        <v>104300</v>
      </c>
      <c r="I327" s="410"/>
      <c r="J327" s="424">
        <f t="shared" si="106"/>
        <v>104300</v>
      </c>
      <c r="K327" s="424">
        <f>SUM(K328:K336)</f>
        <v>0</v>
      </c>
      <c r="L327" s="415">
        <f>SUM(L328:L336)</f>
        <v>104300</v>
      </c>
      <c r="M327" s="415">
        <f>SUM(M328:M336)</f>
        <v>6500</v>
      </c>
      <c r="N327" s="373">
        <f>SUM(N328:N336)</f>
        <v>110800</v>
      </c>
      <c r="O327" s="373">
        <v>9120</v>
      </c>
      <c r="P327" s="373">
        <f>SUM(P328:P336)</f>
        <v>119920</v>
      </c>
    </row>
    <row r="328" spans="1:16" ht="24" hidden="1">
      <c r="A328" s="411"/>
      <c r="B328" s="411"/>
      <c r="C328" s="411">
        <v>3020</v>
      </c>
      <c r="D328" s="412" t="s">
        <v>153</v>
      </c>
      <c r="E328" s="424"/>
      <c r="F328" s="424">
        <v>0</v>
      </c>
      <c r="G328" s="410">
        <v>200</v>
      </c>
      <c r="H328" s="424">
        <f>SUM(F328:G328)</f>
        <v>200</v>
      </c>
      <c r="I328" s="410"/>
      <c r="J328" s="424">
        <f t="shared" si="106"/>
        <v>200</v>
      </c>
      <c r="K328" s="410"/>
      <c r="L328" s="415">
        <f t="shared" si="105"/>
        <v>200</v>
      </c>
      <c r="M328" s="415"/>
      <c r="N328" s="373">
        <f>L328+M328</f>
        <v>200</v>
      </c>
      <c r="O328" s="373"/>
      <c r="P328" s="373">
        <f>N328+O328</f>
        <v>200</v>
      </c>
    </row>
    <row r="329" spans="1:16" ht="12.75" hidden="1">
      <c r="A329" s="411"/>
      <c r="B329" s="411"/>
      <c r="C329" s="411" t="s">
        <v>205</v>
      </c>
      <c r="D329" s="412" t="s">
        <v>147</v>
      </c>
      <c r="E329" s="424"/>
      <c r="F329" s="424">
        <v>0</v>
      </c>
      <c r="G329" s="415">
        <v>62500</v>
      </c>
      <c r="H329" s="424">
        <f aca="true" t="shared" si="107" ref="H329:H336">SUM(F329:G329)</f>
        <v>62500</v>
      </c>
      <c r="I329" s="410"/>
      <c r="J329" s="424">
        <f t="shared" si="106"/>
        <v>62500</v>
      </c>
      <c r="K329" s="410"/>
      <c r="L329" s="415">
        <f aca="true" t="shared" si="108" ref="L329:L336">J329+K329</f>
        <v>62500</v>
      </c>
      <c r="M329" s="415"/>
      <c r="N329" s="373">
        <f aca="true" t="shared" si="109" ref="N329:N336">L329+M329</f>
        <v>62500</v>
      </c>
      <c r="O329" s="373"/>
      <c r="P329" s="373">
        <f aca="true" t="shared" si="110" ref="P329:P382">N329+O329</f>
        <v>62500</v>
      </c>
    </row>
    <row r="330" spans="1:16" ht="12.75" hidden="1">
      <c r="A330" s="411"/>
      <c r="B330" s="411"/>
      <c r="C330" s="411" t="s">
        <v>190</v>
      </c>
      <c r="D330" s="412" t="s">
        <v>142</v>
      </c>
      <c r="E330" s="424">
        <v>50</v>
      </c>
      <c r="F330" s="424">
        <v>50</v>
      </c>
      <c r="G330" s="415">
        <v>10770</v>
      </c>
      <c r="H330" s="424">
        <f t="shared" si="107"/>
        <v>10820</v>
      </c>
      <c r="I330" s="410"/>
      <c r="J330" s="424">
        <f t="shared" si="106"/>
        <v>10820</v>
      </c>
      <c r="K330" s="410"/>
      <c r="L330" s="415">
        <f t="shared" si="108"/>
        <v>10820</v>
      </c>
      <c r="M330" s="415"/>
      <c r="N330" s="373">
        <f t="shared" si="109"/>
        <v>10820</v>
      </c>
      <c r="O330" s="373"/>
      <c r="P330" s="373">
        <f t="shared" si="110"/>
        <v>10820</v>
      </c>
    </row>
    <row r="331" spans="1:16" ht="12.75" hidden="1">
      <c r="A331" s="411"/>
      <c r="B331" s="411"/>
      <c r="C331" s="411" t="s">
        <v>206</v>
      </c>
      <c r="D331" s="412" t="s">
        <v>143</v>
      </c>
      <c r="E331" s="424"/>
      <c r="F331" s="424">
        <v>0</v>
      </c>
      <c r="G331" s="415">
        <v>1540</v>
      </c>
      <c r="H331" s="424">
        <f t="shared" si="107"/>
        <v>1540</v>
      </c>
      <c r="I331" s="410"/>
      <c r="J331" s="424">
        <f t="shared" si="106"/>
        <v>1540</v>
      </c>
      <c r="K331" s="410"/>
      <c r="L331" s="415">
        <f t="shared" si="108"/>
        <v>1540</v>
      </c>
      <c r="M331" s="415"/>
      <c r="N331" s="373">
        <f t="shared" si="109"/>
        <v>1540</v>
      </c>
      <c r="O331" s="373"/>
      <c r="P331" s="373">
        <f t="shared" si="110"/>
        <v>1540</v>
      </c>
    </row>
    <row r="332" spans="1:16" ht="12.75" hidden="1">
      <c r="A332" s="411"/>
      <c r="B332" s="411"/>
      <c r="C332" s="411" t="s">
        <v>173</v>
      </c>
      <c r="D332" s="412" t="s">
        <v>174</v>
      </c>
      <c r="E332" s="424"/>
      <c r="F332" s="424"/>
      <c r="G332" s="415"/>
      <c r="H332" s="424"/>
      <c r="I332" s="410"/>
      <c r="J332" s="424"/>
      <c r="K332" s="410"/>
      <c r="L332" s="415"/>
      <c r="M332" s="415">
        <v>800</v>
      </c>
      <c r="N332" s="373">
        <f t="shared" si="109"/>
        <v>800</v>
      </c>
      <c r="O332" s="373"/>
      <c r="P332" s="373">
        <f t="shared" si="110"/>
        <v>800</v>
      </c>
    </row>
    <row r="333" spans="1:16" ht="12.75">
      <c r="A333" s="411"/>
      <c r="B333" s="411"/>
      <c r="C333" s="411" t="s">
        <v>191</v>
      </c>
      <c r="D333" s="412" t="s">
        <v>132</v>
      </c>
      <c r="E333" s="424">
        <v>3000</v>
      </c>
      <c r="F333" s="424">
        <v>3000</v>
      </c>
      <c r="G333" s="415">
        <v>2000</v>
      </c>
      <c r="H333" s="424">
        <f t="shared" si="107"/>
        <v>5000</v>
      </c>
      <c r="I333" s="410"/>
      <c r="J333" s="424">
        <f t="shared" si="106"/>
        <v>5000</v>
      </c>
      <c r="K333" s="410"/>
      <c r="L333" s="415">
        <f t="shared" si="108"/>
        <v>5000</v>
      </c>
      <c r="M333" s="415"/>
      <c r="N333" s="373">
        <f t="shared" si="109"/>
        <v>5000</v>
      </c>
      <c r="O333" s="373">
        <v>-400</v>
      </c>
      <c r="P333" s="373">
        <f t="shared" si="110"/>
        <v>4600</v>
      </c>
    </row>
    <row r="334" spans="1:16" ht="12.75">
      <c r="A334" s="410"/>
      <c r="B334" s="411"/>
      <c r="C334" s="411" t="s">
        <v>140</v>
      </c>
      <c r="D334" s="412" t="s">
        <v>127</v>
      </c>
      <c r="E334" s="424">
        <v>1550</v>
      </c>
      <c r="F334" s="424">
        <v>1550</v>
      </c>
      <c r="G334" s="415">
        <v>1000</v>
      </c>
      <c r="H334" s="424">
        <f t="shared" si="107"/>
        <v>2550</v>
      </c>
      <c r="I334" s="410"/>
      <c r="J334" s="424">
        <f t="shared" si="106"/>
        <v>2550</v>
      </c>
      <c r="K334" s="410"/>
      <c r="L334" s="415">
        <f t="shared" si="108"/>
        <v>2550</v>
      </c>
      <c r="M334" s="415">
        <v>-800</v>
      </c>
      <c r="N334" s="373">
        <f t="shared" si="109"/>
        <v>1750</v>
      </c>
      <c r="O334" s="373">
        <v>9120</v>
      </c>
      <c r="P334" s="373">
        <f t="shared" si="110"/>
        <v>10870</v>
      </c>
    </row>
    <row r="335" spans="1:16" ht="12.75">
      <c r="A335" s="411"/>
      <c r="B335" s="411"/>
      <c r="C335" s="411">
        <v>4410</v>
      </c>
      <c r="D335" s="412" t="s">
        <v>149</v>
      </c>
      <c r="E335" s="410"/>
      <c r="F335" s="410">
        <v>0</v>
      </c>
      <c r="G335" s="415">
        <v>250</v>
      </c>
      <c r="H335" s="424">
        <f t="shared" si="107"/>
        <v>250</v>
      </c>
      <c r="I335" s="410"/>
      <c r="J335" s="424">
        <f t="shared" si="106"/>
        <v>250</v>
      </c>
      <c r="K335" s="410"/>
      <c r="L335" s="415">
        <f t="shared" si="108"/>
        <v>250</v>
      </c>
      <c r="M335" s="415"/>
      <c r="N335" s="373">
        <f t="shared" si="109"/>
        <v>250</v>
      </c>
      <c r="O335" s="373">
        <v>400</v>
      </c>
      <c r="P335" s="373">
        <f t="shared" si="110"/>
        <v>650</v>
      </c>
    </row>
    <row r="336" spans="1:16" ht="24" hidden="1">
      <c r="A336" s="411"/>
      <c r="B336" s="411"/>
      <c r="C336" s="411" t="s">
        <v>192</v>
      </c>
      <c r="D336" s="412" t="s">
        <v>150</v>
      </c>
      <c r="E336" s="424">
        <v>19422</v>
      </c>
      <c r="F336" s="424">
        <v>20000</v>
      </c>
      <c r="G336" s="415">
        <v>1440</v>
      </c>
      <c r="H336" s="424">
        <f t="shared" si="107"/>
        <v>21440</v>
      </c>
      <c r="I336" s="410"/>
      <c r="J336" s="424">
        <f t="shared" si="106"/>
        <v>21440</v>
      </c>
      <c r="K336" s="410"/>
      <c r="L336" s="415">
        <f t="shared" si="108"/>
        <v>21440</v>
      </c>
      <c r="M336" s="415">
        <v>6500</v>
      </c>
      <c r="N336" s="373">
        <f t="shared" si="109"/>
        <v>27940</v>
      </c>
      <c r="O336" s="373"/>
      <c r="P336" s="373">
        <f t="shared" si="110"/>
        <v>27940</v>
      </c>
    </row>
    <row r="337" spans="1:16" ht="12.75" hidden="1">
      <c r="A337" s="405" t="s">
        <v>193</v>
      </c>
      <c r="B337" s="405"/>
      <c r="C337" s="405"/>
      <c r="D337" s="420" t="s">
        <v>194</v>
      </c>
      <c r="E337" s="422">
        <f>SUM(E338+E344)</f>
        <v>169902</v>
      </c>
      <c r="F337" s="422">
        <f>SUM(F338+F344)</f>
        <v>134200</v>
      </c>
      <c r="G337" s="410">
        <v>0</v>
      </c>
      <c r="H337" s="422">
        <f aca="true" t="shared" si="111" ref="H337:N337">SUM(H338+H344)</f>
        <v>134200</v>
      </c>
      <c r="I337" s="422">
        <f t="shared" si="111"/>
        <v>0</v>
      </c>
      <c r="J337" s="422">
        <f t="shared" si="111"/>
        <v>134200</v>
      </c>
      <c r="K337" s="422">
        <f t="shared" si="111"/>
        <v>0</v>
      </c>
      <c r="L337" s="407">
        <f t="shared" si="111"/>
        <v>134200</v>
      </c>
      <c r="M337" s="407">
        <f t="shared" si="111"/>
        <v>0</v>
      </c>
      <c r="N337" s="364">
        <f t="shared" si="111"/>
        <v>134200</v>
      </c>
      <c r="O337" s="373"/>
      <c r="P337" s="373">
        <f t="shared" si="110"/>
        <v>134200</v>
      </c>
    </row>
    <row r="338" spans="1:16" ht="12.75" hidden="1">
      <c r="A338" s="410"/>
      <c r="B338" s="410">
        <v>85154</v>
      </c>
      <c r="C338" s="411"/>
      <c r="D338" s="410" t="s">
        <v>195</v>
      </c>
      <c r="E338" s="424">
        <f>SUM(E340:E343)</f>
        <v>94902</v>
      </c>
      <c r="F338" s="424">
        <f>SUM(F340:F343)</f>
        <v>84200</v>
      </c>
      <c r="G338" s="410">
        <v>0</v>
      </c>
      <c r="H338" s="424">
        <f>SUM(H340:H343)</f>
        <v>84200</v>
      </c>
      <c r="I338" s="424">
        <f>SUM(I340:I343)</f>
        <v>0</v>
      </c>
      <c r="J338" s="424">
        <f>SUM(J340:J343)</f>
        <v>84200</v>
      </c>
      <c r="K338" s="424">
        <f>SUM(K340:K343)</f>
        <v>0</v>
      </c>
      <c r="L338" s="415">
        <f>SUM(L340:L343)</f>
        <v>84200</v>
      </c>
      <c r="M338" s="415"/>
      <c r="N338" s="373">
        <f aca="true" t="shared" si="112" ref="N338:N343">L338+M338</f>
        <v>84200</v>
      </c>
      <c r="O338" s="373"/>
      <c r="P338" s="373">
        <f t="shared" si="110"/>
        <v>84200</v>
      </c>
    </row>
    <row r="339" spans="1:16" ht="12.75" hidden="1">
      <c r="A339" s="410"/>
      <c r="B339" s="410"/>
      <c r="C339" s="411" t="s">
        <v>173</v>
      </c>
      <c r="D339" s="412" t="s">
        <v>174</v>
      </c>
      <c r="E339" s="424"/>
      <c r="F339" s="424"/>
      <c r="G339" s="410"/>
      <c r="H339" s="424"/>
      <c r="I339" s="424"/>
      <c r="J339" s="424"/>
      <c r="K339" s="424"/>
      <c r="L339" s="415"/>
      <c r="M339" s="415">
        <v>2400</v>
      </c>
      <c r="N339" s="373">
        <f t="shared" si="112"/>
        <v>2400</v>
      </c>
      <c r="O339" s="373"/>
      <c r="P339" s="373">
        <f t="shared" si="110"/>
        <v>2400</v>
      </c>
    </row>
    <row r="340" spans="1:16" ht="60" hidden="1">
      <c r="A340" s="411"/>
      <c r="B340" s="411"/>
      <c r="C340" s="411" t="s">
        <v>138</v>
      </c>
      <c r="D340" s="412" t="s">
        <v>139</v>
      </c>
      <c r="E340" s="424">
        <v>0</v>
      </c>
      <c r="F340" s="424">
        <v>2000</v>
      </c>
      <c r="G340" s="410">
        <v>0</v>
      </c>
      <c r="H340" s="424">
        <v>2000</v>
      </c>
      <c r="I340" s="410"/>
      <c r="J340" s="424">
        <f>H340+I340</f>
        <v>2000</v>
      </c>
      <c r="K340" s="410"/>
      <c r="L340" s="415">
        <f>J340+K340</f>
        <v>2000</v>
      </c>
      <c r="M340" s="415"/>
      <c r="N340" s="373">
        <f t="shared" si="112"/>
        <v>2000</v>
      </c>
      <c r="O340" s="373"/>
      <c r="P340" s="373">
        <f t="shared" si="110"/>
        <v>2000</v>
      </c>
    </row>
    <row r="341" spans="1:16" ht="12.75" hidden="1">
      <c r="A341" s="411"/>
      <c r="B341" s="411"/>
      <c r="C341" s="411" t="s">
        <v>191</v>
      </c>
      <c r="D341" s="412" t="s">
        <v>132</v>
      </c>
      <c r="E341" s="424">
        <v>32922</v>
      </c>
      <c r="F341" s="424">
        <v>30000</v>
      </c>
      <c r="G341" s="410">
        <v>0</v>
      </c>
      <c r="H341" s="424">
        <v>30000</v>
      </c>
      <c r="I341" s="410"/>
      <c r="J341" s="424">
        <f>H341+I341</f>
        <v>30000</v>
      </c>
      <c r="K341" s="410"/>
      <c r="L341" s="415">
        <f>J341+K341</f>
        <v>30000</v>
      </c>
      <c r="M341" s="415"/>
      <c r="N341" s="373">
        <f t="shared" si="112"/>
        <v>30000</v>
      </c>
      <c r="O341" s="373"/>
      <c r="P341" s="373">
        <f t="shared" si="110"/>
        <v>30000</v>
      </c>
    </row>
    <row r="342" spans="1:16" ht="12.75" hidden="1">
      <c r="A342" s="411"/>
      <c r="B342" s="411"/>
      <c r="C342" s="411" t="s">
        <v>140</v>
      </c>
      <c r="D342" s="412" t="s">
        <v>127</v>
      </c>
      <c r="E342" s="424">
        <v>61180</v>
      </c>
      <c r="F342" s="424">
        <v>51200</v>
      </c>
      <c r="G342" s="410">
        <v>0</v>
      </c>
      <c r="H342" s="424">
        <v>51200</v>
      </c>
      <c r="I342" s="410"/>
      <c r="J342" s="424">
        <f>H342+I342</f>
        <v>51200</v>
      </c>
      <c r="K342" s="410"/>
      <c r="L342" s="415">
        <f>J342+K342</f>
        <v>51200</v>
      </c>
      <c r="M342" s="415">
        <v>-2400</v>
      </c>
      <c r="N342" s="373">
        <f t="shared" si="112"/>
        <v>48800</v>
      </c>
      <c r="O342" s="373"/>
      <c r="P342" s="373">
        <f t="shared" si="110"/>
        <v>48800</v>
      </c>
    </row>
    <row r="343" spans="1:16" ht="12.75" hidden="1">
      <c r="A343" s="411"/>
      <c r="B343" s="411"/>
      <c r="C343" s="411" t="s">
        <v>196</v>
      </c>
      <c r="D343" s="412" t="s">
        <v>149</v>
      </c>
      <c r="E343" s="424">
        <v>800</v>
      </c>
      <c r="F343" s="424">
        <v>1000</v>
      </c>
      <c r="G343" s="410">
        <v>0</v>
      </c>
      <c r="H343" s="424">
        <v>1000</v>
      </c>
      <c r="I343" s="410"/>
      <c r="J343" s="424">
        <f>H343+I343</f>
        <v>1000</v>
      </c>
      <c r="K343" s="410"/>
      <c r="L343" s="415">
        <f>J343+K343</f>
        <v>1000</v>
      </c>
      <c r="M343" s="415"/>
      <c r="N343" s="373">
        <f t="shared" si="112"/>
        <v>1000</v>
      </c>
      <c r="O343" s="373"/>
      <c r="P343" s="373">
        <f t="shared" si="110"/>
        <v>1000</v>
      </c>
    </row>
    <row r="344" spans="1:16" ht="12.75" hidden="1">
      <c r="A344" s="411"/>
      <c r="B344" s="411" t="s">
        <v>197</v>
      </c>
      <c r="C344" s="411"/>
      <c r="D344" s="412" t="s">
        <v>16</v>
      </c>
      <c r="E344" s="424">
        <f>SUM(E346:E346)</f>
        <v>75000</v>
      </c>
      <c r="F344" s="424">
        <f>SUM(F346:F346)</f>
        <v>50000</v>
      </c>
      <c r="G344" s="410">
        <v>0</v>
      </c>
      <c r="H344" s="424">
        <f>H345+H346</f>
        <v>50000</v>
      </c>
      <c r="I344" s="424">
        <f>I345+I346</f>
        <v>0</v>
      </c>
      <c r="J344" s="424">
        <f>J345+J346</f>
        <v>50000</v>
      </c>
      <c r="K344" s="424">
        <f>K345+K346</f>
        <v>0</v>
      </c>
      <c r="L344" s="415">
        <f>SUM(L345:L346)</f>
        <v>50000</v>
      </c>
      <c r="M344" s="415">
        <f>SUM(M345:M346)</f>
        <v>0</v>
      </c>
      <c r="N344" s="373">
        <f>SUM(N345:N346)</f>
        <v>50000</v>
      </c>
      <c r="O344" s="373"/>
      <c r="P344" s="373">
        <f t="shared" si="110"/>
        <v>50000</v>
      </c>
    </row>
    <row r="345" spans="1:16" ht="12.75" hidden="1">
      <c r="A345" s="411"/>
      <c r="B345" s="411"/>
      <c r="C345" s="411" t="s">
        <v>191</v>
      </c>
      <c r="D345" s="412" t="s">
        <v>132</v>
      </c>
      <c r="E345" s="424"/>
      <c r="F345" s="424"/>
      <c r="G345" s="410"/>
      <c r="H345" s="424">
        <v>0</v>
      </c>
      <c r="I345" s="410">
        <v>25000</v>
      </c>
      <c r="J345" s="424">
        <f>H345+I345</f>
        <v>25000</v>
      </c>
      <c r="K345" s="410"/>
      <c r="L345" s="415">
        <f>J345+K345</f>
        <v>25000</v>
      </c>
      <c r="M345" s="415"/>
      <c r="N345" s="373">
        <f>L345+M345</f>
        <v>25000</v>
      </c>
      <c r="O345" s="373"/>
      <c r="P345" s="373">
        <f t="shared" si="110"/>
        <v>25000</v>
      </c>
    </row>
    <row r="346" spans="1:16" ht="12.75" hidden="1">
      <c r="A346" s="411"/>
      <c r="B346" s="411"/>
      <c r="C346" s="411" t="s">
        <v>198</v>
      </c>
      <c r="D346" s="412" t="s">
        <v>199</v>
      </c>
      <c r="E346" s="424">
        <v>75000</v>
      </c>
      <c r="F346" s="424">
        <v>50000</v>
      </c>
      <c r="G346" s="410">
        <v>0</v>
      </c>
      <c r="H346" s="424">
        <v>50000</v>
      </c>
      <c r="I346" s="410">
        <v>-25000</v>
      </c>
      <c r="J346" s="424">
        <f>H346+I346</f>
        <v>25000</v>
      </c>
      <c r="K346" s="410"/>
      <c r="L346" s="415">
        <f>J346+K346</f>
        <v>25000</v>
      </c>
      <c r="M346" s="415"/>
      <c r="N346" s="373">
        <f>L346+M346</f>
        <v>25000</v>
      </c>
      <c r="O346" s="373"/>
      <c r="P346" s="373">
        <f t="shared" si="110"/>
        <v>25000</v>
      </c>
    </row>
    <row r="347" spans="1:16" ht="12.75" hidden="1">
      <c r="A347" s="405" t="s">
        <v>200</v>
      </c>
      <c r="B347" s="405"/>
      <c r="C347" s="405"/>
      <c r="D347" s="406" t="s">
        <v>103</v>
      </c>
      <c r="E347" s="425" t="e">
        <f>SUM(E348+E355+E357+E359+#REF!+E362+E377+#REF!+E380)</f>
        <v>#REF!</v>
      </c>
      <c r="F347" s="425">
        <f>SUM(F348+F355+F357+F359+F362+F377+F380)</f>
        <v>1204302</v>
      </c>
      <c r="G347" s="410">
        <v>0</v>
      </c>
      <c r="H347" s="425">
        <f aca="true" t="shared" si="113" ref="H347:N347">SUM(H348+H355+H357+H359+H362+H377+H380)</f>
        <v>1204302</v>
      </c>
      <c r="I347" s="425">
        <f t="shared" si="113"/>
        <v>10014</v>
      </c>
      <c r="J347" s="425">
        <f t="shared" si="113"/>
        <v>1214316</v>
      </c>
      <c r="K347" s="425">
        <f t="shared" si="113"/>
        <v>0</v>
      </c>
      <c r="L347" s="408">
        <f t="shared" si="113"/>
        <v>1214316</v>
      </c>
      <c r="M347" s="408">
        <f t="shared" si="113"/>
        <v>54200</v>
      </c>
      <c r="N347" s="402">
        <f t="shared" si="113"/>
        <v>1268516</v>
      </c>
      <c r="O347" s="373"/>
      <c r="P347" s="373">
        <f t="shared" si="110"/>
        <v>1268516</v>
      </c>
    </row>
    <row r="348" spans="1:16" ht="36" hidden="1">
      <c r="A348" s="411"/>
      <c r="B348" s="411" t="s">
        <v>201</v>
      </c>
      <c r="C348" s="411"/>
      <c r="D348" s="412" t="s">
        <v>202</v>
      </c>
      <c r="E348" s="424">
        <f>SUM(E349:E354)</f>
        <v>357346</v>
      </c>
      <c r="F348" s="424">
        <f>SUM(F349:F354)</f>
        <v>716000</v>
      </c>
      <c r="G348" s="410">
        <v>0</v>
      </c>
      <c r="H348" s="424">
        <f aca="true" t="shared" si="114" ref="H348:N348">SUM(H349:H354)</f>
        <v>716000</v>
      </c>
      <c r="I348" s="424">
        <f t="shared" si="114"/>
        <v>0</v>
      </c>
      <c r="J348" s="424">
        <f t="shared" si="114"/>
        <v>716000</v>
      </c>
      <c r="K348" s="424">
        <f t="shared" si="114"/>
        <v>0</v>
      </c>
      <c r="L348" s="415">
        <f t="shared" si="114"/>
        <v>716000</v>
      </c>
      <c r="M348" s="415">
        <f t="shared" si="114"/>
        <v>0</v>
      </c>
      <c r="N348" s="373">
        <f t="shared" si="114"/>
        <v>716000</v>
      </c>
      <c r="O348" s="373"/>
      <c r="P348" s="373">
        <f t="shared" si="110"/>
        <v>716000</v>
      </c>
    </row>
    <row r="349" spans="1:16" ht="12.75" hidden="1">
      <c r="A349" s="411"/>
      <c r="B349" s="411"/>
      <c r="C349" s="411" t="s">
        <v>203</v>
      </c>
      <c r="D349" s="412" t="s">
        <v>204</v>
      </c>
      <c r="E349" s="424">
        <v>338544</v>
      </c>
      <c r="F349" s="424">
        <v>691680</v>
      </c>
      <c r="G349" s="410">
        <v>0</v>
      </c>
      <c r="H349" s="424">
        <v>691680</v>
      </c>
      <c r="I349" s="410"/>
      <c r="J349" s="424">
        <f aca="true" t="shared" si="115" ref="J349:J354">H349+I349</f>
        <v>691680</v>
      </c>
      <c r="K349" s="410"/>
      <c r="L349" s="415">
        <f aca="true" t="shared" si="116" ref="L349:L354">J349+K349</f>
        <v>691680</v>
      </c>
      <c r="M349" s="415"/>
      <c r="N349" s="373">
        <f aca="true" t="shared" si="117" ref="N349:N354">L349+M349</f>
        <v>691680</v>
      </c>
      <c r="O349" s="373"/>
      <c r="P349" s="373">
        <f t="shared" si="110"/>
        <v>691680</v>
      </c>
    </row>
    <row r="350" spans="1:16" ht="12.75" hidden="1">
      <c r="A350" s="411"/>
      <c r="B350" s="411"/>
      <c r="C350" s="411" t="s">
        <v>205</v>
      </c>
      <c r="D350" s="412" t="s">
        <v>147</v>
      </c>
      <c r="E350" s="424">
        <v>5325</v>
      </c>
      <c r="F350" s="424">
        <v>8665</v>
      </c>
      <c r="G350" s="410">
        <v>0</v>
      </c>
      <c r="H350" s="424">
        <v>8665</v>
      </c>
      <c r="I350" s="410"/>
      <c r="J350" s="424">
        <f t="shared" si="115"/>
        <v>8665</v>
      </c>
      <c r="K350" s="410"/>
      <c r="L350" s="415">
        <f t="shared" si="116"/>
        <v>8665</v>
      </c>
      <c r="M350" s="415"/>
      <c r="N350" s="373">
        <f t="shared" si="117"/>
        <v>8665</v>
      </c>
      <c r="O350" s="373"/>
      <c r="P350" s="373">
        <f t="shared" si="110"/>
        <v>8665</v>
      </c>
    </row>
    <row r="351" spans="1:16" ht="12.75" hidden="1">
      <c r="A351" s="411"/>
      <c r="B351" s="411"/>
      <c r="C351" s="411" t="s">
        <v>190</v>
      </c>
      <c r="D351" s="412" t="s">
        <v>142</v>
      </c>
      <c r="E351" s="424">
        <v>10968</v>
      </c>
      <c r="F351" s="424">
        <v>11576</v>
      </c>
      <c r="G351" s="410">
        <v>0</v>
      </c>
      <c r="H351" s="424">
        <v>11576</v>
      </c>
      <c r="I351" s="410"/>
      <c r="J351" s="424">
        <f t="shared" si="115"/>
        <v>11576</v>
      </c>
      <c r="K351" s="410"/>
      <c r="L351" s="415">
        <f t="shared" si="116"/>
        <v>11576</v>
      </c>
      <c r="M351" s="415"/>
      <c r="N351" s="373">
        <f t="shared" si="117"/>
        <v>11576</v>
      </c>
      <c r="O351" s="373"/>
      <c r="P351" s="373">
        <f t="shared" si="110"/>
        <v>11576</v>
      </c>
    </row>
    <row r="352" spans="1:16" ht="12.75" hidden="1">
      <c r="A352" s="411"/>
      <c r="B352" s="411"/>
      <c r="C352" s="411" t="s">
        <v>206</v>
      </c>
      <c r="D352" s="412" t="s">
        <v>143</v>
      </c>
      <c r="E352" s="424">
        <v>131</v>
      </c>
      <c r="F352" s="424">
        <v>213</v>
      </c>
      <c r="G352" s="410">
        <v>0</v>
      </c>
      <c r="H352" s="424">
        <v>213</v>
      </c>
      <c r="I352" s="410"/>
      <c r="J352" s="424">
        <f t="shared" si="115"/>
        <v>213</v>
      </c>
      <c r="K352" s="410"/>
      <c r="L352" s="415">
        <f t="shared" si="116"/>
        <v>213</v>
      </c>
      <c r="M352" s="415"/>
      <c r="N352" s="373">
        <f t="shared" si="117"/>
        <v>213</v>
      </c>
      <c r="O352" s="373"/>
      <c r="P352" s="373">
        <f t="shared" si="110"/>
        <v>213</v>
      </c>
    </row>
    <row r="353" spans="1:16" ht="12.75" hidden="1">
      <c r="A353" s="411"/>
      <c r="B353" s="411"/>
      <c r="C353" s="411" t="s">
        <v>191</v>
      </c>
      <c r="D353" s="412" t="s">
        <v>132</v>
      </c>
      <c r="E353" s="424">
        <v>964</v>
      </c>
      <c r="F353" s="424">
        <v>2410</v>
      </c>
      <c r="G353" s="410">
        <v>0</v>
      </c>
      <c r="H353" s="424">
        <v>2410</v>
      </c>
      <c r="I353" s="410"/>
      <c r="J353" s="424">
        <f t="shared" si="115"/>
        <v>2410</v>
      </c>
      <c r="K353" s="410"/>
      <c r="L353" s="415">
        <f t="shared" si="116"/>
        <v>2410</v>
      </c>
      <c r="M353" s="415"/>
      <c r="N353" s="373">
        <f t="shared" si="117"/>
        <v>2410</v>
      </c>
      <c r="O353" s="373"/>
      <c r="P353" s="373">
        <f t="shared" si="110"/>
        <v>2410</v>
      </c>
    </row>
    <row r="354" spans="1:16" ht="12.75" hidden="1">
      <c r="A354" s="411"/>
      <c r="B354" s="411"/>
      <c r="C354" s="411" t="s">
        <v>140</v>
      </c>
      <c r="D354" s="412" t="s">
        <v>127</v>
      </c>
      <c r="E354" s="424">
        <v>1414</v>
      </c>
      <c r="F354" s="424">
        <v>1456</v>
      </c>
      <c r="G354" s="410">
        <v>0</v>
      </c>
      <c r="H354" s="424">
        <v>1456</v>
      </c>
      <c r="I354" s="410"/>
      <c r="J354" s="424">
        <f t="shared" si="115"/>
        <v>1456</v>
      </c>
      <c r="K354" s="410"/>
      <c r="L354" s="415">
        <f t="shared" si="116"/>
        <v>1456</v>
      </c>
      <c r="M354" s="415"/>
      <c r="N354" s="373">
        <f t="shared" si="117"/>
        <v>1456</v>
      </c>
      <c r="O354" s="373"/>
      <c r="P354" s="373">
        <f t="shared" si="110"/>
        <v>1456</v>
      </c>
    </row>
    <row r="355" spans="1:16" ht="48" hidden="1">
      <c r="A355" s="411"/>
      <c r="B355" s="411" t="s">
        <v>207</v>
      </c>
      <c r="C355" s="411"/>
      <c r="D355" s="412" t="s">
        <v>105</v>
      </c>
      <c r="E355" s="423">
        <v>6900</v>
      </c>
      <c r="F355" s="423">
        <f>SUM(F356)</f>
        <v>6500</v>
      </c>
      <c r="G355" s="410">
        <v>0</v>
      </c>
      <c r="H355" s="423">
        <f aca="true" t="shared" si="118" ref="H355:N355">SUM(H356)</f>
        <v>6500</v>
      </c>
      <c r="I355" s="423">
        <f t="shared" si="118"/>
        <v>0</v>
      </c>
      <c r="J355" s="423">
        <f t="shared" si="118"/>
        <v>6500</v>
      </c>
      <c r="K355" s="423">
        <f t="shared" si="118"/>
        <v>0</v>
      </c>
      <c r="L355" s="413">
        <f t="shared" si="118"/>
        <v>6500</v>
      </c>
      <c r="M355" s="413">
        <f t="shared" si="118"/>
        <v>0</v>
      </c>
      <c r="N355" s="365">
        <f t="shared" si="118"/>
        <v>6500</v>
      </c>
      <c r="O355" s="373"/>
      <c r="P355" s="373">
        <f t="shared" si="110"/>
        <v>6500</v>
      </c>
    </row>
    <row r="356" spans="1:16" ht="12.75" hidden="1">
      <c r="A356" s="411"/>
      <c r="B356" s="411"/>
      <c r="C356" s="411">
        <v>4130</v>
      </c>
      <c r="D356" s="412" t="s">
        <v>208</v>
      </c>
      <c r="E356" s="423">
        <v>6900</v>
      </c>
      <c r="F356" s="423">
        <v>6500</v>
      </c>
      <c r="G356" s="410">
        <v>0</v>
      </c>
      <c r="H356" s="423">
        <v>6500</v>
      </c>
      <c r="I356" s="410"/>
      <c r="J356" s="424">
        <f>H356+I356</f>
        <v>6500</v>
      </c>
      <c r="K356" s="410"/>
      <c r="L356" s="415">
        <f>J356+K356</f>
        <v>6500</v>
      </c>
      <c r="M356" s="415"/>
      <c r="N356" s="373">
        <f>L356+M356</f>
        <v>6500</v>
      </c>
      <c r="O356" s="373"/>
      <c r="P356" s="373">
        <f t="shared" si="110"/>
        <v>6500</v>
      </c>
    </row>
    <row r="357" spans="1:16" ht="24" hidden="1">
      <c r="A357" s="411"/>
      <c r="B357" s="411" t="s">
        <v>209</v>
      </c>
      <c r="C357" s="411"/>
      <c r="D357" s="412" t="s">
        <v>210</v>
      </c>
      <c r="E357" s="423" t="e">
        <f>SUM(E358+#REF!)</f>
        <v>#REF!</v>
      </c>
      <c r="F357" s="423">
        <f>SUM(F358:F358)</f>
        <v>96840</v>
      </c>
      <c r="G357" s="410">
        <v>0</v>
      </c>
      <c r="H357" s="423">
        <f>SUM(H358:H358)</f>
        <v>96840</v>
      </c>
      <c r="I357" s="423">
        <f>SUM(I358:I358)</f>
        <v>1650</v>
      </c>
      <c r="J357" s="423">
        <f>SUM(J358:J358)</f>
        <v>98490</v>
      </c>
      <c r="K357" s="423">
        <f>SUM(K358:K358)</f>
        <v>0</v>
      </c>
      <c r="L357" s="413">
        <f>SUM(L358:L358)</f>
        <v>98490</v>
      </c>
      <c r="M357" s="413">
        <f>M358</f>
        <v>69200</v>
      </c>
      <c r="N357" s="365">
        <f>SUM(N358:N358)</f>
        <v>167690</v>
      </c>
      <c r="O357" s="373"/>
      <c r="P357" s="373">
        <f t="shared" si="110"/>
        <v>167690</v>
      </c>
    </row>
    <row r="358" spans="1:16" ht="12.75" hidden="1">
      <c r="A358" s="411"/>
      <c r="B358" s="411"/>
      <c r="C358" s="411">
        <v>3110</v>
      </c>
      <c r="D358" s="412" t="s">
        <v>204</v>
      </c>
      <c r="E358" s="423">
        <v>95634</v>
      </c>
      <c r="F358" s="423">
        <v>96840</v>
      </c>
      <c r="G358" s="410">
        <v>0</v>
      </c>
      <c r="H358" s="423">
        <v>96840</v>
      </c>
      <c r="I358" s="410">
        <v>1650</v>
      </c>
      <c r="J358" s="424">
        <f>H358+I358</f>
        <v>98490</v>
      </c>
      <c r="K358" s="410"/>
      <c r="L358" s="415">
        <f>J358+K358</f>
        <v>98490</v>
      </c>
      <c r="M358" s="415">
        <v>69200</v>
      </c>
      <c r="N358" s="373">
        <f>L358+M358</f>
        <v>167690</v>
      </c>
      <c r="O358" s="373"/>
      <c r="P358" s="373">
        <f t="shared" si="110"/>
        <v>167690</v>
      </c>
    </row>
    <row r="359" spans="1:16" ht="12.75" hidden="1">
      <c r="A359" s="411"/>
      <c r="B359" s="411" t="s">
        <v>211</v>
      </c>
      <c r="C359" s="411"/>
      <c r="D359" s="412" t="s">
        <v>212</v>
      </c>
      <c r="E359" s="424">
        <f>SUM(E360)</f>
        <v>135990</v>
      </c>
      <c r="F359" s="423">
        <f>SUM(F360:F361)</f>
        <v>140070</v>
      </c>
      <c r="G359" s="410">
        <v>0</v>
      </c>
      <c r="H359" s="423">
        <f aca="true" t="shared" si="119" ref="H359:N359">SUM(H360:H361)</f>
        <v>138670</v>
      </c>
      <c r="I359" s="423">
        <f t="shared" si="119"/>
        <v>0</v>
      </c>
      <c r="J359" s="423">
        <f t="shared" si="119"/>
        <v>138670</v>
      </c>
      <c r="K359" s="423">
        <f t="shared" si="119"/>
        <v>0</v>
      </c>
      <c r="L359" s="413">
        <f t="shared" si="119"/>
        <v>138670</v>
      </c>
      <c r="M359" s="413">
        <f t="shared" si="119"/>
        <v>-27720</v>
      </c>
      <c r="N359" s="365">
        <f t="shared" si="119"/>
        <v>110950</v>
      </c>
      <c r="O359" s="373"/>
      <c r="P359" s="373">
        <f t="shared" si="110"/>
        <v>110950</v>
      </c>
    </row>
    <row r="360" spans="1:16" ht="12.75" hidden="1">
      <c r="A360" s="411"/>
      <c r="B360" s="411"/>
      <c r="C360" s="411" t="s">
        <v>203</v>
      </c>
      <c r="D360" s="412" t="s">
        <v>204</v>
      </c>
      <c r="E360" s="424">
        <v>135990</v>
      </c>
      <c r="F360" s="423">
        <v>139500</v>
      </c>
      <c r="G360" s="410">
        <v>-1400</v>
      </c>
      <c r="H360" s="423">
        <f>SUM(F360+G360)</f>
        <v>138100</v>
      </c>
      <c r="I360" s="410"/>
      <c r="J360" s="424">
        <f>H360+I360</f>
        <v>138100</v>
      </c>
      <c r="K360" s="410"/>
      <c r="L360" s="415">
        <f>J360+K360</f>
        <v>138100</v>
      </c>
      <c r="M360" s="415">
        <v>-27720</v>
      </c>
      <c r="N360" s="373">
        <f>L360+M360</f>
        <v>110380</v>
      </c>
      <c r="O360" s="373"/>
      <c r="P360" s="373">
        <f t="shared" si="110"/>
        <v>110380</v>
      </c>
    </row>
    <row r="361" spans="1:16" ht="12.75" hidden="1">
      <c r="A361" s="411"/>
      <c r="B361" s="411"/>
      <c r="C361" s="411" t="s">
        <v>140</v>
      </c>
      <c r="D361" s="412" t="s">
        <v>127</v>
      </c>
      <c r="E361" s="424">
        <v>0</v>
      </c>
      <c r="F361" s="423">
        <v>570</v>
      </c>
      <c r="G361" s="410">
        <v>0</v>
      </c>
      <c r="H361" s="423">
        <v>570</v>
      </c>
      <c r="I361" s="410"/>
      <c r="J361" s="424">
        <f>H361+I361</f>
        <v>570</v>
      </c>
      <c r="K361" s="410"/>
      <c r="L361" s="415">
        <f>J361+K361</f>
        <v>570</v>
      </c>
      <c r="M361" s="415"/>
      <c r="N361" s="373">
        <f>L361+M361</f>
        <v>570</v>
      </c>
      <c r="O361" s="373"/>
      <c r="P361" s="373">
        <f t="shared" si="110"/>
        <v>570</v>
      </c>
    </row>
    <row r="362" spans="1:16" ht="12.75" hidden="1">
      <c r="A362" s="411"/>
      <c r="B362" s="411" t="s">
        <v>213</v>
      </c>
      <c r="C362" s="411"/>
      <c r="D362" s="412" t="s">
        <v>108</v>
      </c>
      <c r="E362" s="423">
        <f>SUM(E363:E376)</f>
        <v>173235</v>
      </c>
      <c r="F362" s="423">
        <f>SUM(F363:F376)</f>
        <v>216182</v>
      </c>
      <c r="G362" s="410">
        <v>0</v>
      </c>
      <c r="H362" s="423">
        <f aca="true" t="shared" si="120" ref="H362:N362">SUM(H363:H376)</f>
        <v>216182</v>
      </c>
      <c r="I362" s="423">
        <f t="shared" si="120"/>
        <v>0</v>
      </c>
      <c r="J362" s="423">
        <f t="shared" si="120"/>
        <v>216182</v>
      </c>
      <c r="K362" s="423">
        <f t="shared" si="120"/>
        <v>0</v>
      </c>
      <c r="L362" s="413">
        <f t="shared" si="120"/>
        <v>216182</v>
      </c>
      <c r="M362" s="413">
        <f t="shared" si="120"/>
        <v>0</v>
      </c>
      <c r="N362" s="365">
        <f t="shared" si="120"/>
        <v>216182</v>
      </c>
      <c r="O362" s="373"/>
      <c r="P362" s="373">
        <f t="shared" si="110"/>
        <v>216182</v>
      </c>
    </row>
    <row r="363" spans="1:16" ht="24" hidden="1">
      <c r="A363" s="411"/>
      <c r="B363" s="411"/>
      <c r="C363" s="411">
        <v>3020</v>
      </c>
      <c r="D363" s="412" t="s">
        <v>153</v>
      </c>
      <c r="E363" s="423">
        <v>170</v>
      </c>
      <c r="F363" s="423">
        <v>340</v>
      </c>
      <c r="G363" s="410">
        <v>0</v>
      </c>
      <c r="H363" s="423">
        <v>340</v>
      </c>
      <c r="I363" s="410"/>
      <c r="J363" s="424">
        <f>H363+I363</f>
        <v>340</v>
      </c>
      <c r="K363" s="410"/>
      <c r="L363" s="415">
        <f>J363+K363</f>
        <v>340</v>
      </c>
      <c r="M363" s="415"/>
      <c r="N363" s="373">
        <f>L363+M363</f>
        <v>340</v>
      </c>
      <c r="O363" s="373"/>
      <c r="P363" s="373">
        <f t="shared" si="110"/>
        <v>340</v>
      </c>
    </row>
    <row r="364" spans="1:16" ht="12.75" hidden="1">
      <c r="A364" s="411"/>
      <c r="B364" s="411"/>
      <c r="C364" s="411">
        <v>4010</v>
      </c>
      <c r="D364" s="412" t="s">
        <v>147</v>
      </c>
      <c r="E364" s="423">
        <v>117850</v>
      </c>
      <c r="F364" s="423">
        <v>151010</v>
      </c>
      <c r="G364" s="410">
        <v>0</v>
      </c>
      <c r="H364" s="423">
        <v>151010</v>
      </c>
      <c r="I364" s="410"/>
      <c r="J364" s="424">
        <f aca="true" t="shared" si="121" ref="J364:J376">H364+I364</f>
        <v>151010</v>
      </c>
      <c r="K364" s="410"/>
      <c r="L364" s="415">
        <f aca="true" t="shared" si="122" ref="L364:L376">J364+K364</f>
        <v>151010</v>
      </c>
      <c r="M364" s="415"/>
      <c r="N364" s="373">
        <f aca="true" t="shared" si="123" ref="N364:N376">L364+M364</f>
        <v>151010</v>
      </c>
      <c r="O364" s="373"/>
      <c r="P364" s="373">
        <f t="shared" si="110"/>
        <v>151010</v>
      </c>
    </row>
    <row r="365" spans="1:16" ht="12.75" hidden="1">
      <c r="A365" s="411"/>
      <c r="B365" s="411"/>
      <c r="C365" s="411">
        <v>4040</v>
      </c>
      <c r="D365" s="412" t="s">
        <v>148</v>
      </c>
      <c r="E365" s="423">
        <v>6760</v>
      </c>
      <c r="F365" s="423">
        <v>10461</v>
      </c>
      <c r="G365" s="410">
        <v>0</v>
      </c>
      <c r="H365" s="423">
        <v>10461</v>
      </c>
      <c r="I365" s="410"/>
      <c r="J365" s="424">
        <f t="shared" si="121"/>
        <v>10461</v>
      </c>
      <c r="K365" s="410"/>
      <c r="L365" s="415">
        <f t="shared" si="122"/>
        <v>10461</v>
      </c>
      <c r="M365" s="415"/>
      <c r="N365" s="373">
        <f t="shared" si="123"/>
        <v>10461</v>
      </c>
      <c r="O365" s="373"/>
      <c r="P365" s="373">
        <f t="shared" si="110"/>
        <v>10461</v>
      </c>
    </row>
    <row r="366" spans="1:16" ht="12.75" hidden="1">
      <c r="A366" s="411"/>
      <c r="B366" s="411"/>
      <c r="C366" s="411">
        <v>4110</v>
      </c>
      <c r="D366" s="412" t="s">
        <v>142</v>
      </c>
      <c r="E366" s="423">
        <v>22010</v>
      </c>
      <c r="F366" s="423">
        <v>24406</v>
      </c>
      <c r="G366" s="410">
        <v>0</v>
      </c>
      <c r="H366" s="423">
        <v>24406</v>
      </c>
      <c r="I366" s="410"/>
      <c r="J366" s="424">
        <f t="shared" si="121"/>
        <v>24406</v>
      </c>
      <c r="K366" s="410"/>
      <c r="L366" s="415">
        <f t="shared" si="122"/>
        <v>24406</v>
      </c>
      <c r="M366" s="415"/>
      <c r="N366" s="373">
        <f t="shared" si="123"/>
        <v>24406</v>
      </c>
      <c r="O366" s="373"/>
      <c r="P366" s="373">
        <f t="shared" si="110"/>
        <v>24406</v>
      </c>
    </row>
    <row r="367" spans="1:16" ht="12.75" hidden="1">
      <c r="A367" s="411"/>
      <c r="B367" s="411"/>
      <c r="C367" s="411">
        <v>4120</v>
      </c>
      <c r="D367" s="412" t="s">
        <v>143</v>
      </c>
      <c r="E367" s="423">
        <v>2965</v>
      </c>
      <c r="F367" s="423">
        <v>3290</v>
      </c>
      <c r="G367" s="410">
        <v>0</v>
      </c>
      <c r="H367" s="423">
        <v>3290</v>
      </c>
      <c r="I367" s="410"/>
      <c r="J367" s="424">
        <f t="shared" si="121"/>
        <v>3290</v>
      </c>
      <c r="K367" s="410"/>
      <c r="L367" s="415">
        <f t="shared" si="122"/>
        <v>3290</v>
      </c>
      <c r="M367" s="415">
        <v>0</v>
      </c>
      <c r="N367" s="373">
        <f t="shared" si="123"/>
        <v>3290</v>
      </c>
      <c r="O367" s="373"/>
      <c r="P367" s="373">
        <f t="shared" si="110"/>
        <v>3290</v>
      </c>
    </row>
    <row r="368" spans="1:16" ht="12.75" hidden="1">
      <c r="A368" s="411"/>
      <c r="B368" s="411"/>
      <c r="C368" s="411">
        <v>4210</v>
      </c>
      <c r="D368" s="412" t="s">
        <v>132</v>
      </c>
      <c r="E368" s="423">
        <v>5160</v>
      </c>
      <c r="F368" s="423">
        <v>5984</v>
      </c>
      <c r="G368" s="410">
        <v>0</v>
      </c>
      <c r="H368" s="423">
        <v>5984</v>
      </c>
      <c r="I368" s="410"/>
      <c r="J368" s="424">
        <f t="shared" si="121"/>
        <v>5984</v>
      </c>
      <c r="K368" s="410"/>
      <c r="L368" s="415">
        <f t="shared" si="122"/>
        <v>5984</v>
      </c>
      <c r="M368" s="415">
        <v>700</v>
      </c>
      <c r="N368" s="373">
        <f t="shared" si="123"/>
        <v>6684</v>
      </c>
      <c r="O368" s="373"/>
      <c r="P368" s="373">
        <f t="shared" si="110"/>
        <v>6684</v>
      </c>
    </row>
    <row r="369" spans="1:16" ht="12.75" hidden="1">
      <c r="A369" s="411"/>
      <c r="B369" s="411"/>
      <c r="C369" s="411">
        <v>4260</v>
      </c>
      <c r="D369" s="412" t="s">
        <v>154</v>
      </c>
      <c r="E369" s="423">
        <v>4030</v>
      </c>
      <c r="F369" s="423">
        <v>4151</v>
      </c>
      <c r="G369" s="410">
        <v>0</v>
      </c>
      <c r="H369" s="423">
        <v>4151</v>
      </c>
      <c r="I369" s="410"/>
      <c r="J369" s="424">
        <f t="shared" si="121"/>
        <v>4151</v>
      </c>
      <c r="K369" s="410"/>
      <c r="L369" s="415">
        <f t="shared" si="122"/>
        <v>4151</v>
      </c>
      <c r="M369" s="415"/>
      <c r="N369" s="373">
        <f t="shared" si="123"/>
        <v>4151</v>
      </c>
      <c r="O369" s="373"/>
      <c r="P369" s="373">
        <f t="shared" si="110"/>
        <v>4151</v>
      </c>
    </row>
    <row r="370" spans="1:16" ht="12.75" hidden="1">
      <c r="A370" s="411"/>
      <c r="B370" s="411"/>
      <c r="C370" s="411" t="s">
        <v>198</v>
      </c>
      <c r="D370" s="412" t="s">
        <v>199</v>
      </c>
      <c r="E370" s="423">
        <v>400</v>
      </c>
      <c r="F370" s="423">
        <v>400</v>
      </c>
      <c r="G370" s="410">
        <v>0</v>
      </c>
      <c r="H370" s="423">
        <v>400</v>
      </c>
      <c r="I370" s="410"/>
      <c r="J370" s="424">
        <f t="shared" si="121"/>
        <v>400</v>
      </c>
      <c r="K370" s="410"/>
      <c r="L370" s="415">
        <f t="shared" si="122"/>
        <v>400</v>
      </c>
      <c r="M370" s="415"/>
      <c r="N370" s="373">
        <f t="shared" si="123"/>
        <v>400</v>
      </c>
      <c r="O370" s="373"/>
      <c r="P370" s="373">
        <f t="shared" si="110"/>
        <v>400</v>
      </c>
    </row>
    <row r="371" spans="1:16" ht="12.75" hidden="1">
      <c r="A371" s="411"/>
      <c r="B371" s="411"/>
      <c r="C371" s="411" t="s">
        <v>214</v>
      </c>
      <c r="D371" s="412" t="s">
        <v>177</v>
      </c>
      <c r="E371" s="423">
        <v>200</v>
      </c>
      <c r="F371" s="423">
        <v>206</v>
      </c>
      <c r="G371" s="410">
        <v>0</v>
      </c>
      <c r="H371" s="423">
        <v>206</v>
      </c>
      <c r="I371" s="410"/>
      <c r="J371" s="424">
        <f t="shared" si="121"/>
        <v>206</v>
      </c>
      <c r="K371" s="410"/>
      <c r="L371" s="415">
        <f t="shared" si="122"/>
        <v>206</v>
      </c>
      <c r="M371" s="415">
        <v>300</v>
      </c>
      <c r="N371" s="373">
        <f t="shared" si="123"/>
        <v>506</v>
      </c>
      <c r="O371" s="373"/>
      <c r="P371" s="373">
        <f t="shared" si="110"/>
        <v>506</v>
      </c>
    </row>
    <row r="372" spans="1:16" ht="12.75" hidden="1">
      <c r="A372" s="411"/>
      <c r="B372" s="411"/>
      <c r="C372" s="411">
        <v>4300</v>
      </c>
      <c r="D372" s="412" t="s">
        <v>127</v>
      </c>
      <c r="E372" s="423">
        <v>8286</v>
      </c>
      <c r="F372" s="423">
        <v>10025</v>
      </c>
      <c r="G372" s="410">
        <v>0</v>
      </c>
      <c r="H372" s="423">
        <v>10025</v>
      </c>
      <c r="I372" s="410">
        <v>-720</v>
      </c>
      <c r="J372" s="424">
        <f t="shared" si="121"/>
        <v>9305</v>
      </c>
      <c r="K372" s="410"/>
      <c r="L372" s="415">
        <f t="shared" si="122"/>
        <v>9305</v>
      </c>
      <c r="M372" s="415">
        <v>-1000</v>
      </c>
      <c r="N372" s="373">
        <f t="shared" si="123"/>
        <v>8305</v>
      </c>
      <c r="O372" s="373"/>
      <c r="P372" s="373">
        <f t="shared" si="110"/>
        <v>8305</v>
      </c>
    </row>
    <row r="373" spans="1:16" ht="12.75" hidden="1">
      <c r="A373" s="411"/>
      <c r="B373" s="411"/>
      <c r="C373" s="411" t="s">
        <v>311</v>
      </c>
      <c r="D373" s="412" t="s">
        <v>363</v>
      </c>
      <c r="E373" s="423"/>
      <c r="F373" s="423"/>
      <c r="G373" s="410"/>
      <c r="H373" s="423"/>
      <c r="I373" s="410">
        <v>720</v>
      </c>
      <c r="J373" s="424">
        <f t="shared" si="121"/>
        <v>720</v>
      </c>
      <c r="K373" s="410"/>
      <c r="L373" s="415">
        <f t="shared" si="122"/>
        <v>720</v>
      </c>
      <c r="M373" s="415"/>
      <c r="N373" s="373">
        <f t="shared" si="123"/>
        <v>720</v>
      </c>
      <c r="O373" s="373"/>
      <c r="P373" s="373">
        <f t="shared" si="110"/>
        <v>720</v>
      </c>
    </row>
    <row r="374" spans="1:16" ht="12.75" hidden="1">
      <c r="A374" s="411"/>
      <c r="B374" s="411"/>
      <c r="C374" s="411">
        <v>4410</v>
      </c>
      <c r="D374" s="412" t="s">
        <v>149</v>
      </c>
      <c r="E374" s="423">
        <v>1308</v>
      </c>
      <c r="F374" s="423">
        <v>1347</v>
      </c>
      <c r="G374" s="410">
        <v>0</v>
      </c>
      <c r="H374" s="423">
        <v>1347</v>
      </c>
      <c r="I374" s="410"/>
      <c r="J374" s="424">
        <f t="shared" si="121"/>
        <v>1347</v>
      </c>
      <c r="K374" s="410"/>
      <c r="L374" s="415">
        <f t="shared" si="122"/>
        <v>1347</v>
      </c>
      <c r="M374" s="415"/>
      <c r="N374" s="373">
        <f t="shared" si="123"/>
        <v>1347</v>
      </c>
      <c r="O374" s="373"/>
      <c r="P374" s="373">
        <f t="shared" si="110"/>
        <v>1347</v>
      </c>
    </row>
    <row r="375" spans="1:16" ht="12.75" hidden="1">
      <c r="A375" s="411"/>
      <c r="B375" s="411"/>
      <c r="C375" s="411">
        <v>4430</v>
      </c>
      <c r="D375" s="412" t="s">
        <v>144</v>
      </c>
      <c r="E375" s="423">
        <v>410</v>
      </c>
      <c r="F375" s="423">
        <v>422</v>
      </c>
      <c r="G375" s="410">
        <v>0</v>
      </c>
      <c r="H375" s="423">
        <v>422</v>
      </c>
      <c r="I375" s="410"/>
      <c r="J375" s="424">
        <f t="shared" si="121"/>
        <v>422</v>
      </c>
      <c r="K375" s="410"/>
      <c r="L375" s="415">
        <f t="shared" si="122"/>
        <v>422</v>
      </c>
      <c r="M375" s="415"/>
      <c r="N375" s="373">
        <f t="shared" si="123"/>
        <v>422</v>
      </c>
      <c r="O375" s="373"/>
      <c r="P375" s="373">
        <f t="shared" si="110"/>
        <v>422</v>
      </c>
    </row>
    <row r="376" spans="1:16" ht="24" hidden="1">
      <c r="A376" s="411"/>
      <c r="B376" s="411"/>
      <c r="C376" s="411">
        <v>4440</v>
      </c>
      <c r="D376" s="412" t="s">
        <v>150</v>
      </c>
      <c r="E376" s="423">
        <v>3686</v>
      </c>
      <c r="F376" s="423">
        <v>4140</v>
      </c>
      <c r="G376" s="410">
        <v>0</v>
      </c>
      <c r="H376" s="423">
        <v>4140</v>
      </c>
      <c r="I376" s="410"/>
      <c r="J376" s="424">
        <f t="shared" si="121"/>
        <v>4140</v>
      </c>
      <c r="K376" s="410"/>
      <c r="L376" s="415">
        <f t="shared" si="122"/>
        <v>4140</v>
      </c>
      <c r="M376" s="415"/>
      <c r="N376" s="373">
        <f t="shared" si="123"/>
        <v>4140</v>
      </c>
      <c r="O376" s="373"/>
      <c r="P376" s="373">
        <f t="shared" si="110"/>
        <v>4140</v>
      </c>
    </row>
    <row r="377" spans="1:16" ht="24" hidden="1">
      <c r="A377" s="411"/>
      <c r="B377" s="411" t="s">
        <v>215</v>
      </c>
      <c r="C377" s="411"/>
      <c r="D377" s="412" t="s">
        <v>216</v>
      </c>
      <c r="E377" s="424">
        <f>SUM(E378:E379)</f>
        <v>9135</v>
      </c>
      <c r="F377" s="424">
        <f>SUM(F378:F379)</f>
        <v>9542</v>
      </c>
      <c r="G377" s="410">
        <v>0</v>
      </c>
      <c r="H377" s="424">
        <f aca="true" t="shared" si="124" ref="H377:N377">SUM(H378:H379)</f>
        <v>9542</v>
      </c>
      <c r="I377" s="424">
        <f t="shared" si="124"/>
        <v>0</v>
      </c>
      <c r="J377" s="424">
        <f t="shared" si="124"/>
        <v>9542</v>
      </c>
      <c r="K377" s="424">
        <f t="shared" si="124"/>
        <v>0</v>
      </c>
      <c r="L377" s="415">
        <f t="shared" si="124"/>
        <v>9542</v>
      </c>
      <c r="M377" s="415">
        <f t="shared" si="124"/>
        <v>7720</v>
      </c>
      <c r="N377" s="373">
        <f t="shared" si="124"/>
        <v>17262</v>
      </c>
      <c r="O377" s="373"/>
      <c r="P377" s="373">
        <f t="shared" si="110"/>
        <v>17262</v>
      </c>
    </row>
    <row r="378" spans="1:16" ht="12.75" hidden="1">
      <c r="A378" s="411"/>
      <c r="B378" s="411"/>
      <c r="C378" s="411">
        <v>4110</v>
      </c>
      <c r="D378" s="412" t="s">
        <v>142</v>
      </c>
      <c r="E378" s="423">
        <v>1167</v>
      </c>
      <c r="F378" s="423">
        <v>1335</v>
      </c>
      <c r="G378" s="410">
        <v>0</v>
      </c>
      <c r="H378" s="423">
        <v>1335</v>
      </c>
      <c r="I378" s="410"/>
      <c r="J378" s="424">
        <f>H378+I378</f>
        <v>1335</v>
      </c>
      <c r="K378" s="410"/>
      <c r="L378" s="415">
        <f>J378+K378</f>
        <v>1335</v>
      </c>
      <c r="M378" s="415">
        <v>1080</v>
      </c>
      <c r="N378" s="373">
        <f>L378+M378</f>
        <v>2415</v>
      </c>
      <c r="O378" s="373"/>
      <c r="P378" s="373">
        <f t="shared" si="110"/>
        <v>2415</v>
      </c>
    </row>
    <row r="379" spans="1:16" ht="12.75" hidden="1">
      <c r="A379" s="411"/>
      <c r="B379" s="411"/>
      <c r="C379" s="411" t="s">
        <v>173</v>
      </c>
      <c r="D379" s="412" t="s">
        <v>174</v>
      </c>
      <c r="E379" s="423">
        <v>7968</v>
      </c>
      <c r="F379" s="423">
        <v>8207</v>
      </c>
      <c r="G379" s="410">
        <v>0</v>
      </c>
      <c r="H379" s="423">
        <v>8207</v>
      </c>
      <c r="I379" s="410"/>
      <c r="J379" s="424">
        <f>H379+I379</f>
        <v>8207</v>
      </c>
      <c r="K379" s="410"/>
      <c r="L379" s="415">
        <f>J379+K379</f>
        <v>8207</v>
      </c>
      <c r="M379" s="415">
        <v>6640</v>
      </c>
      <c r="N379" s="373">
        <f>L379+M379</f>
        <v>14847</v>
      </c>
      <c r="O379" s="373"/>
      <c r="P379" s="373">
        <f t="shared" si="110"/>
        <v>14847</v>
      </c>
    </row>
    <row r="380" spans="1:16" ht="12.75" hidden="1">
      <c r="A380" s="411"/>
      <c r="B380" s="411" t="s">
        <v>218</v>
      </c>
      <c r="C380" s="411"/>
      <c r="D380" s="412" t="s">
        <v>16</v>
      </c>
      <c r="E380" s="423">
        <f>SUM(E381:E381)</f>
        <v>24273</v>
      </c>
      <c r="F380" s="423">
        <f aca="true" t="shared" si="125" ref="F380:N380">SUM(F381:F382)</f>
        <v>19168</v>
      </c>
      <c r="G380" s="410">
        <f t="shared" si="125"/>
        <v>1400</v>
      </c>
      <c r="H380" s="423">
        <f t="shared" si="125"/>
        <v>20568</v>
      </c>
      <c r="I380" s="423">
        <f t="shared" si="125"/>
        <v>8364</v>
      </c>
      <c r="J380" s="423">
        <f t="shared" si="125"/>
        <v>28932</v>
      </c>
      <c r="K380" s="423">
        <f t="shared" si="125"/>
        <v>0</v>
      </c>
      <c r="L380" s="413">
        <f t="shared" si="125"/>
        <v>28932</v>
      </c>
      <c r="M380" s="413">
        <f t="shared" si="125"/>
        <v>5000</v>
      </c>
      <c r="N380" s="365">
        <f t="shared" si="125"/>
        <v>33932</v>
      </c>
      <c r="O380" s="373"/>
      <c r="P380" s="373">
        <f t="shared" si="110"/>
        <v>33932</v>
      </c>
    </row>
    <row r="381" spans="1:16" ht="12.75" hidden="1">
      <c r="A381" s="411"/>
      <c r="B381" s="411"/>
      <c r="C381" s="411">
        <v>3110</v>
      </c>
      <c r="D381" s="412" t="s">
        <v>217</v>
      </c>
      <c r="E381" s="423">
        <v>24273</v>
      </c>
      <c r="F381" s="423">
        <v>19168</v>
      </c>
      <c r="G381" s="410">
        <v>0</v>
      </c>
      <c r="H381" s="423">
        <v>19168</v>
      </c>
      <c r="I381" s="410">
        <v>8364</v>
      </c>
      <c r="J381" s="424">
        <f>H381+I381</f>
        <v>27532</v>
      </c>
      <c r="K381" s="410"/>
      <c r="L381" s="415">
        <f>J381+K381</f>
        <v>27532</v>
      </c>
      <c r="M381" s="415">
        <v>5000</v>
      </c>
      <c r="N381" s="373">
        <f>L381+M381</f>
        <v>32532</v>
      </c>
      <c r="O381" s="373"/>
      <c r="P381" s="373">
        <f t="shared" si="110"/>
        <v>32532</v>
      </c>
    </row>
    <row r="382" spans="1:16" ht="12.75" hidden="1">
      <c r="A382" s="411"/>
      <c r="B382" s="411"/>
      <c r="C382" s="411">
        <v>4300</v>
      </c>
      <c r="D382" s="412" t="s">
        <v>127</v>
      </c>
      <c r="E382" s="423"/>
      <c r="F382" s="423"/>
      <c r="G382" s="410">
        <v>1400</v>
      </c>
      <c r="H382" s="423">
        <v>1400</v>
      </c>
      <c r="I382" s="410"/>
      <c r="J382" s="424">
        <f>H382+I382</f>
        <v>1400</v>
      </c>
      <c r="K382" s="410"/>
      <c r="L382" s="415">
        <f>J382+K382</f>
        <v>1400</v>
      </c>
      <c r="M382" s="415"/>
      <c r="N382" s="373">
        <f>L382+M382</f>
        <v>1400</v>
      </c>
      <c r="O382" s="373"/>
      <c r="P382" s="373">
        <f t="shared" si="110"/>
        <v>1400</v>
      </c>
    </row>
    <row r="383" spans="1:16" ht="12.75">
      <c r="A383" s="405">
        <v>854</v>
      </c>
      <c r="B383" s="405"/>
      <c r="C383" s="405"/>
      <c r="D383" s="406" t="s">
        <v>110</v>
      </c>
      <c r="E383" s="422">
        <f>SUM(E384+E399)</f>
        <v>198874</v>
      </c>
      <c r="F383" s="422">
        <f>SUM(F384+F399)</f>
        <v>206595</v>
      </c>
      <c r="G383" s="408">
        <f>SUM(G384+G399+G401)</f>
        <v>154439</v>
      </c>
      <c r="H383" s="422">
        <f>SUM(H384+H399+H401)</f>
        <v>361034</v>
      </c>
      <c r="I383" s="422">
        <f>SUM(I384+I399+I401)</f>
        <v>0</v>
      </c>
      <c r="J383" s="422">
        <f>SUM(J384+J399+J401)</f>
        <v>361034</v>
      </c>
      <c r="K383" s="422">
        <f>SUM(K384++K397+K399+K401)</f>
        <v>23658</v>
      </c>
      <c r="L383" s="407">
        <f>SUM(L384+L397+L399+L401)</f>
        <v>384692</v>
      </c>
      <c r="M383" s="407">
        <f>SUM(M384+M397+M399+M401)</f>
        <v>0</v>
      </c>
      <c r="N383" s="364">
        <f>SUM(N384+N397+N399+N401)</f>
        <v>384692</v>
      </c>
      <c r="O383" s="364">
        <f>SUM(O384+O397+O399+O401)</f>
        <v>0</v>
      </c>
      <c r="P383" s="402">
        <f>P384+P397+P399+P401</f>
        <v>384692</v>
      </c>
    </row>
    <row r="384" spans="1:16" ht="12.75">
      <c r="A384" s="411"/>
      <c r="B384" s="411">
        <v>85401</v>
      </c>
      <c r="C384" s="411"/>
      <c r="D384" s="412" t="s">
        <v>219</v>
      </c>
      <c r="E384" s="423">
        <f>SUM(E385:E396)</f>
        <v>198151</v>
      </c>
      <c r="F384" s="423">
        <f>SUM(F385:F396)</f>
        <v>206062</v>
      </c>
      <c r="G384" s="410">
        <v>0</v>
      </c>
      <c r="H384" s="423">
        <f aca="true" t="shared" si="126" ref="H384:N384">SUM(H385:H396)</f>
        <v>206062</v>
      </c>
      <c r="I384" s="423">
        <f t="shared" si="126"/>
        <v>0</v>
      </c>
      <c r="J384" s="423">
        <f t="shared" si="126"/>
        <v>206062</v>
      </c>
      <c r="K384" s="423">
        <f t="shared" si="126"/>
        <v>0</v>
      </c>
      <c r="L384" s="413">
        <f t="shared" si="126"/>
        <v>206062</v>
      </c>
      <c r="M384" s="413">
        <f t="shared" si="126"/>
        <v>0</v>
      </c>
      <c r="N384" s="365">
        <f t="shared" si="126"/>
        <v>206062</v>
      </c>
      <c r="O384" s="373">
        <f>SUM(O385:O396)</f>
        <v>0</v>
      </c>
      <c r="P384" s="373">
        <f>SUM(P385:P396)</f>
        <v>206062</v>
      </c>
    </row>
    <row r="385" spans="1:16" ht="24" hidden="1">
      <c r="A385" s="411"/>
      <c r="B385" s="411"/>
      <c r="C385" s="411">
        <v>3020</v>
      </c>
      <c r="D385" s="412" t="s">
        <v>153</v>
      </c>
      <c r="E385" s="423">
        <v>4888</v>
      </c>
      <c r="F385" s="423">
        <v>5788</v>
      </c>
      <c r="G385" s="410">
        <v>0</v>
      </c>
      <c r="H385" s="423">
        <v>5788</v>
      </c>
      <c r="I385" s="410"/>
      <c r="J385" s="424">
        <f>H385+I385</f>
        <v>5788</v>
      </c>
      <c r="K385" s="410"/>
      <c r="L385" s="415">
        <f>J385+K385</f>
        <v>5788</v>
      </c>
      <c r="M385" s="415"/>
      <c r="N385" s="373">
        <f>L385+M385</f>
        <v>5788</v>
      </c>
      <c r="O385" s="373"/>
      <c r="P385" s="373">
        <f>N385+O385</f>
        <v>5788</v>
      </c>
    </row>
    <row r="386" spans="1:16" ht="12.75" hidden="1">
      <c r="A386" s="411"/>
      <c r="B386" s="411"/>
      <c r="C386" s="411">
        <v>4010</v>
      </c>
      <c r="D386" s="412" t="s">
        <v>147</v>
      </c>
      <c r="E386" s="423">
        <v>121295</v>
      </c>
      <c r="F386" s="423">
        <v>140705</v>
      </c>
      <c r="G386" s="410">
        <v>0</v>
      </c>
      <c r="H386" s="423">
        <v>140705</v>
      </c>
      <c r="I386" s="410"/>
      <c r="J386" s="424">
        <f aca="true" t="shared" si="127" ref="J386:J406">H386+I386</f>
        <v>140705</v>
      </c>
      <c r="K386" s="410"/>
      <c r="L386" s="415">
        <f aca="true" t="shared" si="128" ref="L386:L396">J386+K386</f>
        <v>140705</v>
      </c>
      <c r="M386" s="415"/>
      <c r="N386" s="373">
        <f aca="true" t="shared" si="129" ref="N386:N396">L386+M386</f>
        <v>140705</v>
      </c>
      <c r="O386" s="373"/>
      <c r="P386" s="373">
        <f aca="true" t="shared" si="130" ref="P386:P406">N386+O386</f>
        <v>140705</v>
      </c>
    </row>
    <row r="387" spans="1:16" ht="12.75" hidden="1">
      <c r="A387" s="411"/>
      <c r="B387" s="411"/>
      <c r="C387" s="411">
        <v>4040</v>
      </c>
      <c r="D387" s="412" t="s">
        <v>148</v>
      </c>
      <c r="E387" s="423">
        <v>9429</v>
      </c>
      <c r="F387" s="423">
        <v>10310</v>
      </c>
      <c r="G387" s="410">
        <v>0</v>
      </c>
      <c r="H387" s="423">
        <v>10310</v>
      </c>
      <c r="I387" s="410"/>
      <c r="J387" s="424">
        <f t="shared" si="127"/>
        <v>10310</v>
      </c>
      <c r="K387" s="410"/>
      <c r="L387" s="415">
        <f t="shared" si="128"/>
        <v>10310</v>
      </c>
      <c r="M387" s="415"/>
      <c r="N387" s="373">
        <f t="shared" si="129"/>
        <v>10310</v>
      </c>
      <c r="O387" s="373"/>
      <c r="P387" s="373">
        <f t="shared" si="130"/>
        <v>10310</v>
      </c>
    </row>
    <row r="388" spans="1:16" ht="12.75" hidden="1">
      <c r="A388" s="411"/>
      <c r="B388" s="411"/>
      <c r="C388" s="411">
        <v>4110</v>
      </c>
      <c r="D388" s="412" t="s">
        <v>142</v>
      </c>
      <c r="E388" s="423">
        <v>24330</v>
      </c>
      <c r="F388" s="423">
        <v>28074</v>
      </c>
      <c r="G388" s="410">
        <v>0</v>
      </c>
      <c r="H388" s="423">
        <v>28074</v>
      </c>
      <c r="I388" s="410"/>
      <c r="J388" s="424">
        <f t="shared" si="127"/>
        <v>28074</v>
      </c>
      <c r="K388" s="410"/>
      <c r="L388" s="415">
        <f t="shared" si="128"/>
        <v>28074</v>
      </c>
      <c r="M388" s="415"/>
      <c r="N388" s="373">
        <f t="shared" si="129"/>
        <v>28074</v>
      </c>
      <c r="O388" s="373"/>
      <c r="P388" s="373">
        <f t="shared" si="130"/>
        <v>28074</v>
      </c>
    </row>
    <row r="389" spans="1:16" ht="12.75" hidden="1">
      <c r="A389" s="411"/>
      <c r="B389" s="411"/>
      <c r="C389" s="411">
        <v>4120</v>
      </c>
      <c r="D389" s="412" t="s">
        <v>143</v>
      </c>
      <c r="E389" s="423">
        <v>3300</v>
      </c>
      <c r="F389" s="423">
        <v>3823</v>
      </c>
      <c r="G389" s="410">
        <v>0</v>
      </c>
      <c r="H389" s="423">
        <v>3823</v>
      </c>
      <c r="I389" s="410"/>
      <c r="J389" s="424">
        <f t="shared" si="127"/>
        <v>3823</v>
      </c>
      <c r="K389" s="410"/>
      <c r="L389" s="415">
        <f t="shared" si="128"/>
        <v>3823</v>
      </c>
      <c r="M389" s="415"/>
      <c r="N389" s="373">
        <f t="shared" si="129"/>
        <v>3823</v>
      </c>
      <c r="O389" s="373"/>
      <c r="P389" s="373">
        <f t="shared" si="130"/>
        <v>3823</v>
      </c>
    </row>
    <row r="390" spans="1:16" ht="24">
      <c r="A390" s="411"/>
      <c r="B390" s="411"/>
      <c r="C390" s="411">
        <v>4140</v>
      </c>
      <c r="D390" s="412" t="s">
        <v>175</v>
      </c>
      <c r="E390" s="423">
        <v>638</v>
      </c>
      <c r="F390" s="423">
        <v>780</v>
      </c>
      <c r="G390" s="410">
        <v>0</v>
      </c>
      <c r="H390" s="423">
        <v>780</v>
      </c>
      <c r="I390" s="410"/>
      <c r="J390" s="424">
        <f t="shared" si="127"/>
        <v>780</v>
      </c>
      <c r="K390" s="410"/>
      <c r="L390" s="415">
        <f t="shared" si="128"/>
        <v>780</v>
      </c>
      <c r="M390" s="415"/>
      <c r="N390" s="373">
        <f t="shared" si="129"/>
        <v>780</v>
      </c>
      <c r="O390" s="373">
        <v>-276</v>
      </c>
      <c r="P390" s="373">
        <f t="shared" si="130"/>
        <v>504</v>
      </c>
    </row>
    <row r="391" spans="1:16" ht="12.75" hidden="1">
      <c r="A391" s="411"/>
      <c r="B391" s="411"/>
      <c r="C391" s="411">
        <v>4210</v>
      </c>
      <c r="D391" s="412" t="s">
        <v>132</v>
      </c>
      <c r="E391" s="423">
        <v>4227</v>
      </c>
      <c r="F391" s="423">
        <v>4354</v>
      </c>
      <c r="G391" s="410">
        <v>0</v>
      </c>
      <c r="H391" s="423">
        <v>4354</v>
      </c>
      <c r="I391" s="410"/>
      <c r="J391" s="424">
        <f t="shared" si="127"/>
        <v>4354</v>
      </c>
      <c r="K391" s="410"/>
      <c r="L391" s="415">
        <f t="shared" si="128"/>
        <v>4354</v>
      </c>
      <c r="M391" s="415"/>
      <c r="N391" s="373">
        <f t="shared" si="129"/>
        <v>4354</v>
      </c>
      <c r="O391" s="373"/>
      <c r="P391" s="373">
        <f t="shared" si="130"/>
        <v>4354</v>
      </c>
    </row>
    <row r="392" spans="1:16" ht="12.75" hidden="1">
      <c r="A392" s="411"/>
      <c r="B392" s="411"/>
      <c r="C392" s="411">
        <v>4260</v>
      </c>
      <c r="D392" s="412" t="s">
        <v>154</v>
      </c>
      <c r="E392" s="423">
        <v>1519</v>
      </c>
      <c r="F392" s="423">
        <v>1565</v>
      </c>
      <c r="G392" s="410">
        <v>0</v>
      </c>
      <c r="H392" s="423">
        <v>1565</v>
      </c>
      <c r="I392" s="410"/>
      <c r="J392" s="424">
        <f t="shared" si="127"/>
        <v>1565</v>
      </c>
      <c r="K392" s="410"/>
      <c r="L392" s="415">
        <f t="shared" si="128"/>
        <v>1565</v>
      </c>
      <c r="M392" s="415"/>
      <c r="N392" s="373">
        <f t="shared" si="129"/>
        <v>1565</v>
      </c>
      <c r="O392" s="373"/>
      <c r="P392" s="373">
        <f t="shared" si="130"/>
        <v>1565</v>
      </c>
    </row>
    <row r="393" spans="1:16" ht="12.75" hidden="1">
      <c r="A393" s="411"/>
      <c r="B393" s="411"/>
      <c r="C393" s="411">
        <v>4270</v>
      </c>
      <c r="D393" s="412" t="s">
        <v>133</v>
      </c>
      <c r="E393" s="423">
        <v>20000</v>
      </c>
      <c r="F393" s="423">
        <v>0</v>
      </c>
      <c r="G393" s="410">
        <v>0</v>
      </c>
      <c r="H393" s="423">
        <v>0</v>
      </c>
      <c r="I393" s="410"/>
      <c r="J393" s="424">
        <f t="shared" si="127"/>
        <v>0</v>
      </c>
      <c r="K393" s="410"/>
      <c r="L393" s="415">
        <f t="shared" si="128"/>
        <v>0</v>
      </c>
      <c r="M393" s="415"/>
      <c r="N393" s="373">
        <f t="shared" si="129"/>
        <v>0</v>
      </c>
      <c r="O393" s="373"/>
      <c r="P393" s="373">
        <f t="shared" si="130"/>
        <v>0</v>
      </c>
    </row>
    <row r="394" spans="1:16" ht="12.75">
      <c r="A394" s="411"/>
      <c r="B394" s="411"/>
      <c r="C394" s="411">
        <v>4300</v>
      </c>
      <c r="D394" s="412" t="s">
        <v>127</v>
      </c>
      <c r="E394" s="423">
        <v>740</v>
      </c>
      <c r="F394" s="423">
        <v>1262</v>
      </c>
      <c r="G394" s="410">
        <v>0</v>
      </c>
      <c r="H394" s="423">
        <v>1262</v>
      </c>
      <c r="I394" s="410"/>
      <c r="J394" s="424">
        <f t="shared" si="127"/>
        <v>1262</v>
      </c>
      <c r="K394" s="410"/>
      <c r="L394" s="415">
        <f t="shared" si="128"/>
        <v>1262</v>
      </c>
      <c r="M394" s="415"/>
      <c r="N394" s="373">
        <f t="shared" si="129"/>
        <v>1262</v>
      </c>
      <c r="O394" s="373">
        <v>276</v>
      </c>
      <c r="P394" s="373">
        <f t="shared" si="130"/>
        <v>1538</v>
      </c>
    </row>
    <row r="395" spans="1:16" ht="12.75" hidden="1">
      <c r="A395" s="411"/>
      <c r="B395" s="411"/>
      <c r="C395" s="411">
        <v>4410</v>
      </c>
      <c r="D395" s="412" t="s">
        <v>149</v>
      </c>
      <c r="E395" s="423">
        <v>1080</v>
      </c>
      <c r="F395" s="423">
        <v>1612</v>
      </c>
      <c r="G395" s="410">
        <v>0</v>
      </c>
      <c r="H395" s="423">
        <v>1612</v>
      </c>
      <c r="I395" s="410"/>
      <c r="J395" s="424">
        <f t="shared" si="127"/>
        <v>1612</v>
      </c>
      <c r="K395" s="410"/>
      <c r="L395" s="415">
        <f t="shared" si="128"/>
        <v>1612</v>
      </c>
      <c r="M395" s="415"/>
      <c r="N395" s="373">
        <f t="shared" si="129"/>
        <v>1612</v>
      </c>
      <c r="O395" s="373"/>
      <c r="P395" s="373">
        <f t="shared" si="130"/>
        <v>1612</v>
      </c>
    </row>
    <row r="396" spans="1:16" ht="24" hidden="1">
      <c r="A396" s="411"/>
      <c r="B396" s="411"/>
      <c r="C396" s="411">
        <v>4440</v>
      </c>
      <c r="D396" s="412" t="s">
        <v>150</v>
      </c>
      <c r="E396" s="423">
        <v>6705</v>
      </c>
      <c r="F396" s="423">
        <v>7789</v>
      </c>
      <c r="G396" s="410">
        <v>0</v>
      </c>
      <c r="H396" s="423">
        <v>7789</v>
      </c>
      <c r="I396" s="410"/>
      <c r="J396" s="424">
        <f t="shared" si="127"/>
        <v>7789</v>
      </c>
      <c r="K396" s="410"/>
      <c r="L396" s="415">
        <f t="shared" si="128"/>
        <v>7789</v>
      </c>
      <c r="M396" s="415"/>
      <c r="N396" s="373">
        <f t="shared" si="129"/>
        <v>7789</v>
      </c>
      <c r="O396" s="373"/>
      <c r="P396" s="373">
        <f t="shared" si="130"/>
        <v>7789</v>
      </c>
    </row>
    <row r="397" spans="1:16" ht="12.75" hidden="1">
      <c r="A397" s="411"/>
      <c r="B397" s="411" t="s">
        <v>332</v>
      </c>
      <c r="C397" s="411"/>
      <c r="D397" s="412" t="s">
        <v>334</v>
      </c>
      <c r="E397" s="423"/>
      <c r="F397" s="423"/>
      <c r="G397" s="410"/>
      <c r="H397" s="423"/>
      <c r="I397" s="410"/>
      <c r="J397" s="424">
        <v>0</v>
      </c>
      <c r="K397" s="415">
        <v>20658</v>
      </c>
      <c r="L397" s="415">
        <f>L398</f>
        <v>20658</v>
      </c>
      <c r="M397" s="415">
        <f>M398</f>
        <v>0</v>
      </c>
      <c r="N397" s="373">
        <f>N398</f>
        <v>20658</v>
      </c>
      <c r="O397" s="373"/>
      <c r="P397" s="373">
        <f t="shared" si="130"/>
        <v>20658</v>
      </c>
    </row>
    <row r="398" spans="1:16" ht="12.75" hidden="1">
      <c r="A398" s="411"/>
      <c r="B398" s="411"/>
      <c r="C398" s="411" t="s">
        <v>333</v>
      </c>
      <c r="D398" s="412" t="s">
        <v>335</v>
      </c>
      <c r="E398" s="423"/>
      <c r="F398" s="423"/>
      <c r="G398" s="410"/>
      <c r="H398" s="423"/>
      <c r="I398" s="410"/>
      <c r="J398" s="424">
        <v>0</v>
      </c>
      <c r="K398" s="415">
        <v>20658</v>
      </c>
      <c r="L398" s="415">
        <v>20658</v>
      </c>
      <c r="M398" s="415"/>
      <c r="N398" s="373">
        <f>L398+M398</f>
        <v>20658</v>
      </c>
      <c r="O398" s="373"/>
      <c r="P398" s="373">
        <f t="shared" si="130"/>
        <v>20658</v>
      </c>
    </row>
    <row r="399" spans="1:16" ht="12.75" hidden="1">
      <c r="A399" s="411"/>
      <c r="B399" s="411">
        <v>85446</v>
      </c>
      <c r="C399" s="411"/>
      <c r="D399" s="412" t="s">
        <v>186</v>
      </c>
      <c r="E399" s="423">
        <v>723</v>
      </c>
      <c r="F399" s="423">
        <f>SUM(F400)</f>
        <v>533</v>
      </c>
      <c r="G399" s="410">
        <v>0</v>
      </c>
      <c r="H399" s="423">
        <f>SUM(H400)</f>
        <v>533</v>
      </c>
      <c r="I399" s="410"/>
      <c r="J399" s="424">
        <f t="shared" si="127"/>
        <v>533</v>
      </c>
      <c r="K399" s="424">
        <f>K400</f>
        <v>0</v>
      </c>
      <c r="L399" s="415">
        <f>L400</f>
        <v>533</v>
      </c>
      <c r="M399" s="415">
        <f>M400</f>
        <v>0</v>
      </c>
      <c r="N399" s="373">
        <f>N400</f>
        <v>533</v>
      </c>
      <c r="O399" s="373"/>
      <c r="P399" s="373">
        <f t="shared" si="130"/>
        <v>533</v>
      </c>
    </row>
    <row r="400" spans="1:16" ht="12.75" hidden="1">
      <c r="A400" s="411"/>
      <c r="B400" s="411"/>
      <c r="C400" s="411">
        <v>3250</v>
      </c>
      <c r="D400" s="412" t="s">
        <v>188</v>
      </c>
      <c r="E400" s="423">
        <v>723</v>
      </c>
      <c r="F400" s="423">
        <v>533</v>
      </c>
      <c r="G400" s="410">
        <v>0</v>
      </c>
      <c r="H400" s="423">
        <v>533</v>
      </c>
      <c r="I400" s="410"/>
      <c r="J400" s="424">
        <f t="shared" si="127"/>
        <v>533</v>
      </c>
      <c r="K400" s="410"/>
      <c r="L400" s="415">
        <f>J400+K400</f>
        <v>533</v>
      </c>
      <c r="M400" s="415"/>
      <c r="N400" s="373">
        <f>L400+M400</f>
        <v>533</v>
      </c>
      <c r="O400" s="373"/>
      <c r="P400" s="373">
        <f t="shared" si="130"/>
        <v>533</v>
      </c>
    </row>
    <row r="401" spans="1:16" ht="12.75" hidden="1">
      <c r="A401" s="411"/>
      <c r="B401" s="411" t="s">
        <v>270</v>
      </c>
      <c r="C401" s="411"/>
      <c r="D401" s="412" t="s">
        <v>16</v>
      </c>
      <c r="E401" s="423"/>
      <c r="F401" s="423">
        <v>0</v>
      </c>
      <c r="G401" s="415">
        <v>154439</v>
      </c>
      <c r="H401" s="423">
        <f>SUM(H406)</f>
        <v>154439</v>
      </c>
      <c r="I401" s="410"/>
      <c r="J401" s="424">
        <f t="shared" si="127"/>
        <v>154439</v>
      </c>
      <c r="K401" s="424">
        <f>K402+K406</f>
        <v>3000</v>
      </c>
      <c r="L401" s="415">
        <f>SUM(L402:L406)</f>
        <v>157439</v>
      </c>
      <c r="M401" s="415">
        <f>SUM(M402:M406)</f>
        <v>0</v>
      </c>
      <c r="N401" s="373">
        <f>SUM(N402:N406)</f>
        <v>157439</v>
      </c>
      <c r="O401" s="373"/>
      <c r="P401" s="373">
        <f t="shared" si="130"/>
        <v>157439</v>
      </c>
    </row>
    <row r="402" spans="1:16" ht="60" hidden="1">
      <c r="A402" s="411"/>
      <c r="B402" s="411"/>
      <c r="C402" s="411" t="s">
        <v>138</v>
      </c>
      <c r="D402" s="412" t="s">
        <v>139</v>
      </c>
      <c r="E402" s="423"/>
      <c r="F402" s="423"/>
      <c r="G402" s="415"/>
      <c r="H402" s="423"/>
      <c r="I402" s="410"/>
      <c r="J402" s="424">
        <v>0</v>
      </c>
      <c r="K402" s="424">
        <v>3000</v>
      </c>
      <c r="L402" s="415">
        <v>3000</v>
      </c>
      <c r="M402" s="415">
        <v>-3000</v>
      </c>
      <c r="N402" s="373">
        <f>L402+M402</f>
        <v>0</v>
      </c>
      <c r="O402" s="373"/>
      <c r="P402" s="373">
        <f t="shared" si="130"/>
        <v>0</v>
      </c>
    </row>
    <row r="403" spans="1:16" ht="12.75" hidden="1">
      <c r="A403" s="411"/>
      <c r="B403" s="411"/>
      <c r="C403" s="429" t="s">
        <v>173</v>
      </c>
      <c r="D403" s="412" t="s">
        <v>174</v>
      </c>
      <c r="E403" s="423"/>
      <c r="F403" s="423"/>
      <c r="G403" s="410"/>
      <c r="H403" s="423"/>
      <c r="I403" s="410"/>
      <c r="J403" s="424"/>
      <c r="K403" s="415"/>
      <c r="L403" s="415"/>
      <c r="M403" s="415">
        <v>1500</v>
      </c>
      <c r="N403" s="373">
        <f>L403+M403</f>
        <v>1500</v>
      </c>
      <c r="O403" s="373"/>
      <c r="P403" s="373">
        <f t="shared" si="130"/>
        <v>1500</v>
      </c>
    </row>
    <row r="404" spans="1:16" ht="12.75" hidden="1">
      <c r="A404" s="411"/>
      <c r="B404" s="411"/>
      <c r="C404" s="429" t="s">
        <v>191</v>
      </c>
      <c r="D404" s="412" t="s">
        <v>132</v>
      </c>
      <c r="E404" s="423"/>
      <c r="F404" s="423"/>
      <c r="G404" s="410"/>
      <c r="H404" s="423"/>
      <c r="I404" s="410"/>
      <c r="J404" s="424"/>
      <c r="K404" s="415"/>
      <c r="L404" s="415"/>
      <c r="M404" s="415">
        <v>750</v>
      </c>
      <c r="N404" s="373">
        <f>L404+M404</f>
        <v>750</v>
      </c>
      <c r="O404" s="373"/>
      <c r="P404" s="373">
        <f t="shared" si="130"/>
        <v>750</v>
      </c>
    </row>
    <row r="405" spans="1:16" ht="12.75" hidden="1">
      <c r="A405" s="411"/>
      <c r="B405" s="411"/>
      <c r="C405" s="430">
        <v>4300</v>
      </c>
      <c r="D405" s="412" t="s">
        <v>127</v>
      </c>
      <c r="E405" s="403"/>
      <c r="F405" s="403"/>
      <c r="G405" s="403"/>
      <c r="H405" s="403"/>
      <c r="I405" s="403"/>
      <c r="J405" s="403"/>
      <c r="K405" s="403"/>
      <c r="L405" s="403"/>
      <c r="M405" s="415">
        <v>750</v>
      </c>
      <c r="N405" s="373">
        <f>L405+M405</f>
        <v>750</v>
      </c>
      <c r="O405" s="373"/>
      <c r="P405" s="373">
        <f t="shared" si="130"/>
        <v>750</v>
      </c>
    </row>
    <row r="406" spans="1:16" ht="12.75" hidden="1">
      <c r="A406" s="411"/>
      <c r="B406" s="411"/>
      <c r="C406" s="411" t="s">
        <v>180</v>
      </c>
      <c r="D406" s="412" t="s">
        <v>181</v>
      </c>
      <c r="E406" s="423"/>
      <c r="F406" s="423">
        <v>0</v>
      </c>
      <c r="G406" s="415">
        <v>154439</v>
      </c>
      <c r="H406" s="423">
        <f>SUM(F406:G406)</f>
        <v>154439</v>
      </c>
      <c r="I406" s="410"/>
      <c r="J406" s="424">
        <f t="shared" si="127"/>
        <v>154439</v>
      </c>
      <c r="K406" s="410"/>
      <c r="L406" s="415">
        <f>J406+K406</f>
        <v>154439</v>
      </c>
      <c r="M406" s="415"/>
      <c r="N406" s="373">
        <f>L406+M406</f>
        <v>154439</v>
      </c>
      <c r="O406" s="373"/>
      <c r="P406" s="373">
        <f t="shared" si="130"/>
        <v>154439</v>
      </c>
    </row>
    <row r="407" spans="1:16" ht="12" customHeight="1">
      <c r="A407" s="405">
        <v>900</v>
      </c>
      <c r="B407" s="405"/>
      <c r="C407" s="405"/>
      <c r="D407" s="406" t="s">
        <v>111</v>
      </c>
      <c r="E407" s="422">
        <f>SUM(E408+E411+E414+E417+E419+E423+E426)</f>
        <v>983818</v>
      </c>
      <c r="F407" s="422">
        <f>SUM(F408+F411+F414+F417+F419+F423+F426)</f>
        <v>1191021</v>
      </c>
      <c r="G407" s="410">
        <v>0</v>
      </c>
      <c r="H407" s="422">
        <f aca="true" t="shared" si="131" ref="H407:P407">SUM(H408+H411+H414+H417+H419+H423+H426)</f>
        <v>1191021</v>
      </c>
      <c r="I407" s="422">
        <f t="shared" si="131"/>
        <v>53650</v>
      </c>
      <c r="J407" s="422">
        <f t="shared" si="131"/>
        <v>1244671</v>
      </c>
      <c r="K407" s="422">
        <f t="shared" si="131"/>
        <v>18016</v>
      </c>
      <c r="L407" s="407">
        <f t="shared" si="131"/>
        <v>1262687</v>
      </c>
      <c r="M407" s="407">
        <f t="shared" si="131"/>
        <v>21500</v>
      </c>
      <c r="N407" s="364">
        <f t="shared" si="131"/>
        <v>1284187</v>
      </c>
      <c r="O407" s="364">
        <f t="shared" si="131"/>
        <v>31000</v>
      </c>
      <c r="P407" s="364">
        <f t="shared" si="131"/>
        <v>1315187</v>
      </c>
    </row>
    <row r="408" spans="1:16" ht="12.75" hidden="1">
      <c r="A408" s="411"/>
      <c r="B408" s="411">
        <v>90001</v>
      </c>
      <c r="C408" s="411"/>
      <c r="D408" s="412" t="s">
        <v>220</v>
      </c>
      <c r="E408" s="423">
        <f>SUM(E409:E410)</f>
        <v>10000</v>
      </c>
      <c r="F408" s="423">
        <f>SUM(F409:F410)</f>
        <v>10000</v>
      </c>
      <c r="G408" s="410">
        <v>0</v>
      </c>
      <c r="H408" s="423">
        <f aca="true" t="shared" si="132" ref="H408:N408">SUM(H409:H410)</f>
        <v>10000</v>
      </c>
      <c r="I408" s="423">
        <f t="shared" si="132"/>
        <v>0</v>
      </c>
      <c r="J408" s="423">
        <f t="shared" si="132"/>
        <v>10000</v>
      </c>
      <c r="K408" s="423">
        <f t="shared" si="132"/>
        <v>0</v>
      </c>
      <c r="L408" s="413">
        <f t="shared" si="132"/>
        <v>10000</v>
      </c>
      <c r="M408" s="413">
        <f t="shared" si="132"/>
        <v>0</v>
      </c>
      <c r="N408" s="365">
        <f t="shared" si="132"/>
        <v>10000</v>
      </c>
      <c r="O408" s="373"/>
      <c r="P408" s="373">
        <f aca="true" t="shared" si="133" ref="P408:P413">N408+O408</f>
        <v>10000</v>
      </c>
    </row>
    <row r="409" spans="1:16" ht="12.75" hidden="1">
      <c r="A409" s="411"/>
      <c r="B409" s="411"/>
      <c r="C409" s="411" t="s">
        <v>140</v>
      </c>
      <c r="D409" s="412" t="s">
        <v>127</v>
      </c>
      <c r="E409" s="423">
        <v>5000</v>
      </c>
      <c r="F409" s="423">
        <v>5000</v>
      </c>
      <c r="G409" s="410">
        <v>0</v>
      </c>
      <c r="H409" s="423">
        <v>5000</v>
      </c>
      <c r="I409" s="410"/>
      <c r="J409" s="424">
        <f>H409+I409</f>
        <v>5000</v>
      </c>
      <c r="K409" s="410"/>
      <c r="L409" s="415">
        <f>J409+K409</f>
        <v>5000</v>
      </c>
      <c r="M409" s="415"/>
      <c r="N409" s="373">
        <f>L409+M409</f>
        <v>5000</v>
      </c>
      <c r="O409" s="373"/>
      <c r="P409" s="373">
        <f t="shared" si="133"/>
        <v>5000</v>
      </c>
    </row>
    <row r="410" spans="1:16" ht="12.75" hidden="1">
      <c r="A410" s="411"/>
      <c r="B410" s="411"/>
      <c r="C410" s="411">
        <v>4430</v>
      </c>
      <c r="D410" s="412" t="s">
        <v>144</v>
      </c>
      <c r="E410" s="423">
        <v>5000</v>
      </c>
      <c r="F410" s="423">
        <v>5000</v>
      </c>
      <c r="G410" s="410">
        <v>0</v>
      </c>
      <c r="H410" s="423">
        <v>5000</v>
      </c>
      <c r="I410" s="410"/>
      <c r="J410" s="424">
        <f>H410+I410</f>
        <v>5000</v>
      </c>
      <c r="K410" s="410"/>
      <c r="L410" s="415">
        <f>J410+K410</f>
        <v>5000</v>
      </c>
      <c r="M410" s="415"/>
      <c r="N410" s="373">
        <f>L410+M410</f>
        <v>5000</v>
      </c>
      <c r="O410" s="373"/>
      <c r="P410" s="373">
        <f t="shared" si="133"/>
        <v>5000</v>
      </c>
    </row>
    <row r="411" spans="1:16" ht="12.75" hidden="1">
      <c r="A411" s="411"/>
      <c r="B411" s="411">
        <v>90003</v>
      </c>
      <c r="C411" s="411"/>
      <c r="D411" s="412" t="s">
        <v>221</v>
      </c>
      <c r="E411" s="423">
        <f>SUM(E412:E413)</f>
        <v>12000</v>
      </c>
      <c r="F411" s="423">
        <f>SUM(F412:F413)</f>
        <v>12390</v>
      </c>
      <c r="G411" s="410">
        <v>0</v>
      </c>
      <c r="H411" s="423">
        <f aca="true" t="shared" si="134" ref="H411:N411">SUM(H412:H413)</f>
        <v>12390</v>
      </c>
      <c r="I411" s="423">
        <f t="shared" si="134"/>
        <v>0</v>
      </c>
      <c r="J411" s="423">
        <f t="shared" si="134"/>
        <v>12390</v>
      </c>
      <c r="K411" s="423">
        <f t="shared" si="134"/>
        <v>0</v>
      </c>
      <c r="L411" s="413">
        <f t="shared" si="134"/>
        <v>12390</v>
      </c>
      <c r="M411" s="413">
        <f t="shared" si="134"/>
        <v>4500</v>
      </c>
      <c r="N411" s="365">
        <f t="shared" si="134"/>
        <v>16890</v>
      </c>
      <c r="O411" s="373"/>
      <c r="P411" s="373">
        <f t="shared" si="133"/>
        <v>16890</v>
      </c>
    </row>
    <row r="412" spans="1:16" ht="12.75" hidden="1">
      <c r="A412" s="411"/>
      <c r="B412" s="411"/>
      <c r="C412" s="411">
        <v>4210</v>
      </c>
      <c r="D412" s="412" t="s">
        <v>132</v>
      </c>
      <c r="E412" s="423">
        <v>3000</v>
      </c>
      <c r="F412" s="423">
        <v>3090</v>
      </c>
      <c r="G412" s="410">
        <v>0</v>
      </c>
      <c r="H412" s="423">
        <v>3090</v>
      </c>
      <c r="I412" s="410"/>
      <c r="J412" s="424">
        <f>H412+I412</f>
        <v>3090</v>
      </c>
      <c r="K412" s="410"/>
      <c r="L412" s="415">
        <f>J412+K412</f>
        <v>3090</v>
      </c>
      <c r="M412" s="415"/>
      <c r="N412" s="373">
        <f>L412+M412</f>
        <v>3090</v>
      </c>
      <c r="O412" s="373"/>
      <c r="P412" s="373">
        <f t="shared" si="133"/>
        <v>3090</v>
      </c>
    </row>
    <row r="413" spans="1:16" ht="12.75" hidden="1">
      <c r="A413" s="411"/>
      <c r="B413" s="411"/>
      <c r="C413" s="411">
        <v>4300</v>
      </c>
      <c r="D413" s="412" t="s">
        <v>127</v>
      </c>
      <c r="E413" s="423">
        <v>9000</v>
      </c>
      <c r="F413" s="423">
        <v>9300</v>
      </c>
      <c r="G413" s="410">
        <v>0</v>
      </c>
      <c r="H413" s="423">
        <v>9300</v>
      </c>
      <c r="I413" s="410"/>
      <c r="J413" s="424">
        <f>H413+I413</f>
        <v>9300</v>
      </c>
      <c r="K413" s="410"/>
      <c r="L413" s="415">
        <f>J413+K413</f>
        <v>9300</v>
      </c>
      <c r="M413" s="415">
        <v>4500</v>
      </c>
      <c r="N413" s="373">
        <f>L413+M413</f>
        <v>13800</v>
      </c>
      <c r="O413" s="373"/>
      <c r="P413" s="373">
        <f t="shared" si="133"/>
        <v>13800</v>
      </c>
    </row>
    <row r="414" spans="1:16" ht="13.5" customHeight="1">
      <c r="A414" s="411"/>
      <c r="B414" s="411">
        <v>90004</v>
      </c>
      <c r="C414" s="411"/>
      <c r="D414" s="412" t="s">
        <v>223</v>
      </c>
      <c r="E414" s="423">
        <f>SUM(E415:E416)</f>
        <v>3570</v>
      </c>
      <c r="F414" s="423">
        <f>SUM(F415:F416)</f>
        <v>3680</v>
      </c>
      <c r="G414" s="410">
        <v>0</v>
      </c>
      <c r="H414" s="423">
        <f aca="true" t="shared" si="135" ref="H414:N414">SUM(H415:H416)</f>
        <v>3680</v>
      </c>
      <c r="I414" s="423">
        <f t="shared" si="135"/>
        <v>0</v>
      </c>
      <c r="J414" s="423">
        <f t="shared" si="135"/>
        <v>3680</v>
      </c>
      <c r="K414" s="423">
        <f t="shared" si="135"/>
        <v>0</v>
      </c>
      <c r="L414" s="413">
        <f t="shared" si="135"/>
        <v>3680</v>
      </c>
      <c r="M414" s="413">
        <f t="shared" si="135"/>
        <v>0</v>
      </c>
      <c r="N414" s="365">
        <f t="shared" si="135"/>
        <v>3680</v>
      </c>
      <c r="O414" s="373">
        <f>SUM(O415:O416)</f>
        <v>10000</v>
      </c>
      <c r="P414" s="373">
        <f>SUM(P415:P416)</f>
        <v>13680</v>
      </c>
    </row>
    <row r="415" spans="1:16" ht="12.75">
      <c r="A415" s="411"/>
      <c r="B415" s="411"/>
      <c r="C415" s="411">
        <v>4210</v>
      </c>
      <c r="D415" s="412" t="s">
        <v>132</v>
      </c>
      <c r="E415" s="423">
        <v>2000</v>
      </c>
      <c r="F415" s="423">
        <v>2100</v>
      </c>
      <c r="G415" s="410">
        <v>0</v>
      </c>
      <c r="H415" s="423">
        <v>2100</v>
      </c>
      <c r="I415" s="410"/>
      <c r="J415" s="424">
        <f>H415+I415</f>
        <v>2100</v>
      </c>
      <c r="K415" s="410"/>
      <c r="L415" s="415">
        <f>J415+K415</f>
        <v>2100</v>
      </c>
      <c r="M415" s="415"/>
      <c r="N415" s="373">
        <f>L415+M415</f>
        <v>2100</v>
      </c>
      <c r="O415" s="373">
        <v>2000</v>
      </c>
      <c r="P415" s="373">
        <f>N415+O415</f>
        <v>4100</v>
      </c>
    </row>
    <row r="416" spans="1:16" ht="12.75">
      <c r="A416" s="411"/>
      <c r="B416" s="411"/>
      <c r="C416" s="411">
        <v>4300</v>
      </c>
      <c r="D416" s="412" t="s">
        <v>127</v>
      </c>
      <c r="E416" s="423">
        <v>1570</v>
      </c>
      <c r="F416" s="423">
        <v>1580</v>
      </c>
      <c r="G416" s="410">
        <v>0</v>
      </c>
      <c r="H416" s="423">
        <v>1580</v>
      </c>
      <c r="I416" s="410"/>
      <c r="J416" s="424">
        <f>H416+I416</f>
        <v>1580</v>
      </c>
      <c r="K416" s="410"/>
      <c r="L416" s="415">
        <f>J416+K416</f>
        <v>1580</v>
      </c>
      <c r="M416" s="415"/>
      <c r="N416" s="373">
        <f>L416+M416</f>
        <v>1580</v>
      </c>
      <c r="O416" s="373">
        <v>8000</v>
      </c>
      <c r="P416" s="373">
        <f>N416+O416</f>
        <v>9580</v>
      </c>
    </row>
    <row r="417" spans="1:16" ht="12.75" hidden="1">
      <c r="A417" s="411"/>
      <c r="B417" s="411">
        <v>90013</v>
      </c>
      <c r="C417" s="411"/>
      <c r="D417" s="412" t="s">
        <v>224</v>
      </c>
      <c r="E417" s="423">
        <v>6750</v>
      </c>
      <c r="F417" s="423">
        <f>SUM(F418)</f>
        <v>6750</v>
      </c>
      <c r="G417" s="410">
        <v>0</v>
      </c>
      <c r="H417" s="423">
        <f aca="true" t="shared" si="136" ref="H417:N417">SUM(H418)</f>
        <v>6750</v>
      </c>
      <c r="I417" s="423">
        <f t="shared" si="136"/>
        <v>0</v>
      </c>
      <c r="J417" s="423">
        <f t="shared" si="136"/>
        <v>6750</v>
      </c>
      <c r="K417" s="423">
        <f t="shared" si="136"/>
        <v>0</v>
      </c>
      <c r="L417" s="413">
        <f t="shared" si="136"/>
        <v>6750</v>
      </c>
      <c r="M417" s="413">
        <f t="shared" si="136"/>
        <v>0</v>
      </c>
      <c r="N417" s="365">
        <f t="shared" si="136"/>
        <v>6750</v>
      </c>
      <c r="O417" s="373"/>
      <c r="P417" s="373">
        <f aca="true" t="shared" si="137" ref="P417:P425">N417+O417</f>
        <v>6750</v>
      </c>
    </row>
    <row r="418" spans="1:16" ht="60" hidden="1">
      <c r="A418" s="411"/>
      <c r="B418" s="411"/>
      <c r="C418" s="411">
        <v>6300</v>
      </c>
      <c r="D418" s="412" t="s">
        <v>222</v>
      </c>
      <c r="E418" s="423">
        <v>6750</v>
      </c>
      <c r="F418" s="423">
        <v>6750</v>
      </c>
      <c r="G418" s="410">
        <v>0</v>
      </c>
      <c r="H418" s="423">
        <v>6750</v>
      </c>
      <c r="I418" s="410"/>
      <c r="J418" s="424">
        <f>H418+I418</f>
        <v>6750</v>
      </c>
      <c r="K418" s="410"/>
      <c r="L418" s="415">
        <f>K418+J418</f>
        <v>6750</v>
      </c>
      <c r="M418" s="415"/>
      <c r="N418" s="373">
        <f>L418+M418</f>
        <v>6750</v>
      </c>
      <c r="O418" s="373"/>
      <c r="P418" s="373">
        <f t="shared" si="137"/>
        <v>6750</v>
      </c>
    </row>
    <row r="419" spans="1:16" ht="12.75" hidden="1">
      <c r="A419" s="411"/>
      <c r="B419" s="411">
        <v>90015</v>
      </c>
      <c r="C419" s="411"/>
      <c r="D419" s="412" t="s">
        <v>112</v>
      </c>
      <c r="E419" s="423">
        <f>SUM(E420:E421)</f>
        <v>245378</v>
      </c>
      <c r="F419" s="423">
        <f>SUM(F420:F422)</f>
        <v>514375</v>
      </c>
      <c r="G419" s="410">
        <v>0</v>
      </c>
      <c r="H419" s="423">
        <f aca="true" t="shared" si="138" ref="H419:N419">SUM(H420:H422)</f>
        <v>514375</v>
      </c>
      <c r="I419" s="423">
        <f t="shared" si="138"/>
        <v>0</v>
      </c>
      <c r="J419" s="423">
        <f t="shared" si="138"/>
        <v>514375</v>
      </c>
      <c r="K419" s="423">
        <f t="shared" si="138"/>
        <v>0</v>
      </c>
      <c r="L419" s="413">
        <f t="shared" si="138"/>
        <v>514375</v>
      </c>
      <c r="M419" s="413">
        <f t="shared" si="138"/>
        <v>0</v>
      </c>
      <c r="N419" s="365">
        <f t="shared" si="138"/>
        <v>514375</v>
      </c>
      <c r="O419" s="373"/>
      <c r="P419" s="373">
        <f t="shared" si="137"/>
        <v>514375</v>
      </c>
    </row>
    <row r="420" spans="1:16" ht="12.75" hidden="1">
      <c r="A420" s="411"/>
      <c r="B420" s="411"/>
      <c r="C420" s="411">
        <v>4260</v>
      </c>
      <c r="D420" s="412" t="s">
        <v>154</v>
      </c>
      <c r="E420" s="423">
        <v>147951</v>
      </c>
      <c r="F420" s="423">
        <v>162600</v>
      </c>
      <c r="G420" s="410">
        <v>0</v>
      </c>
      <c r="H420" s="423">
        <v>162600</v>
      </c>
      <c r="I420" s="410"/>
      <c r="J420" s="424">
        <f>H420+I420</f>
        <v>162600</v>
      </c>
      <c r="K420" s="410"/>
      <c r="L420" s="415">
        <f>J420+K420</f>
        <v>162600</v>
      </c>
      <c r="M420" s="415"/>
      <c r="N420" s="373">
        <f>L420+M420</f>
        <v>162600</v>
      </c>
      <c r="O420" s="373"/>
      <c r="P420" s="373">
        <f t="shared" si="137"/>
        <v>162600</v>
      </c>
    </row>
    <row r="421" spans="1:16" ht="12.75" hidden="1">
      <c r="A421" s="411"/>
      <c r="B421" s="411"/>
      <c r="C421" s="411">
        <v>4270</v>
      </c>
      <c r="D421" s="412" t="s">
        <v>133</v>
      </c>
      <c r="E421" s="423">
        <v>97427</v>
      </c>
      <c r="F421" s="423">
        <v>107230</v>
      </c>
      <c r="G421" s="410">
        <v>0</v>
      </c>
      <c r="H421" s="423">
        <v>107230</v>
      </c>
      <c r="I421" s="410"/>
      <c r="J421" s="424">
        <f>H421+I421</f>
        <v>107230</v>
      </c>
      <c r="K421" s="410"/>
      <c r="L421" s="415">
        <f>J421+K421</f>
        <v>107230</v>
      </c>
      <c r="M421" s="415"/>
      <c r="N421" s="373">
        <f>L421+M421</f>
        <v>107230</v>
      </c>
      <c r="O421" s="373"/>
      <c r="P421" s="373">
        <f t="shared" si="137"/>
        <v>107230</v>
      </c>
    </row>
    <row r="422" spans="1:16" ht="24" hidden="1">
      <c r="A422" s="411"/>
      <c r="B422" s="411"/>
      <c r="C422" s="411" t="s">
        <v>178</v>
      </c>
      <c r="D422" s="412" t="s">
        <v>121</v>
      </c>
      <c r="E422" s="423">
        <v>0</v>
      </c>
      <c r="F422" s="423">
        <v>244545</v>
      </c>
      <c r="G422" s="410">
        <v>0</v>
      </c>
      <c r="H422" s="423">
        <v>244545</v>
      </c>
      <c r="I422" s="410"/>
      <c r="J422" s="424">
        <f>H422+I422</f>
        <v>244545</v>
      </c>
      <c r="K422" s="410"/>
      <c r="L422" s="415">
        <f>J422+K422</f>
        <v>244545</v>
      </c>
      <c r="M422" s="415"/>
      <c r="N422" s="373">
        <f>L422+M422</f>
        <v>244545</v>
      </c>
      <c r="O422" s="373"/>
      <c r="P422" s="373">
        <f t="shared" si="137"/>
        <v>244545</v>
      </c>
    </row>
    <row r="423" spans="1:16" ht="12.75" hidden="1">
      <c r="A423" s="411"/>
      <c r="B423" s="431">
        <v>90017</v>
      </c>
      <c r="C423" s="411"/>
      <c r="D423" s="412" t="s">
        <v>225</v>
      </c>
      <c r="E423" s="423">
        <f>SUM(E424:E424)</f>
        <v>529220</v>
      </c>
      <c r="F423" s="423">
        <f>SUM(F424:F424)</f>
        <v>571076</v>
      </c>
      <c r="G423" s="410">
        <v>0</v>
      </c>
      <c r="H423" s="423">
        <f aca="true" t="shared" si="139" ref="H423:N423">SUM(H424:H424+H425)</f>
        <v>571076</v>
      </c>
      <c r="I423" s="423">
        <f t="shared" si="139"/>
        <v>53650</v>
      </c>
      <c r="J423" s="423">
        <f t="shared" si="139"/>
        <v>624726</v>
      </c>
      <c r="K423" s="423">
        <f t="shared" si="139"/>
        <v>0</v>
      </c>
      <c r="L423" s="413">
        <f t="shared" si="139"/>
        <v>624726</v>
      </c>
      <c r="M423" s="413">
        <f t="shared" si="139"/>
        <v>0</v>
      </c>
      <c r="N423" s="365">
        <f t="shared" si="139"/>
        <v>624726</v>
      </c>
      <c r="O423" s="373"/>
      <c r="P423" s="373">
        <f t="shared" si="137"/>
        <v>624726</v>
      </c>
    </row>
    <row r="424" spans="1:16" ht="24" hidden="1">
      <c r="A424" s="411"/>
      <c r="B424" s="411"/>
      <c r="C424" s="411">
        <v>2650</v>
      </c>
      <c r="D424" s="412" t="s">
        <v>226</v>
      </c>
      <c r="E424" s="423">
        <v>529220</v>
      </c>
      <c r="F424" s="423">
        <v>571076</v>
      </c>
      <c r="G424" s="410">
        <v>0</v>
      </c>
      <c r="H424" s="423">
        <v>571076</v>
      </c>
      <c r="I424" s="410"/>
      <c r="J424" s="424">
        <f>H424+I424</f>
        <v>571076</v>
      </c>
      <c r="K424" s="410"/>
      <c r="L424" s="415">
        <f>J424+K424</f>
        <v>571076</v>
      </c>
      <c r="M424" s="415"/>
      <c r="N424" s="373">
        <f>L424+M424</f>
        <v>571076</v>
      </c>
      <c r="O424" s="373"/>
      <c r="P424" s="373">
        <f t="shared" si="137"/>
        <v>571076</v>
      </c>
    </row>
    <row r="425" spans="1:16" ht="48" hidden="1">
      <c r="A425" s="411"/>
      <c r="B425" s="411"/>
      <c r="C425" s="411" t="s">
        <v>313</v>
      </c>
      <c r="D425" s="412" t="s">
        <v>314</v>
      </c>
      <c r="E425" s="423"/>
      <c r="F425" s="423"/>
      <c r="G425" s="410"/>
      <c r="H425" s="423"/>
      <c r="I425" s="415">
        <v>53650</v>
      </c>
      <c r="J425" s="424">
        <f>H425+I425</f>
        <v>53650</v>
      </c>
      <c r="K425" s="410"/>
      <c r="L425" s="415">
        <f>J425+K425</f>
        <v>53650</v>
      </c>
      <c r="M425" s="415"/>
      <c r="N425" s="373">
        <f>L425+M425</f>
        <v>53650</v>
      </c>
      <c r="O425" s="373"/>
      <c r="P425" s="373">
        <f t="shared" si="137"/>
        <v>53650</v>
      </c>
    </row>
    <row r="426" spans="1:16" ht="12.75">
      <c r="A426" s="411"/>
      <c r="B426" s="411">
        <v>90095</v>
      </c>
      <c r="C426" s="411"/>
      <c r="D426" s="412" t="s">
        <v>16</v>
      </c>
      <c r="E426" s="423">
        <f>SUM(E427:E430)</f>
        <v>176900</v>
      </c>
      <c r="F426" s="423">
        <f>SUM(F427:F430)</f>
        <v>72750</v>
      </c>
      <c r="G426" s="410">
        <v>0</v>
      </c>
      <c r="H426" s="423">
        <f aca="true" t="shared" si="140" ref="H426:N426">SUM(H427:H430)</f>
        <v>72750</v>
      </c>
      <c r="I426" s="423">
        <f t="shared" si="140"/>
        <v>0</v>
      </c>
      <c r="J426" s="423">
        <f t="shared" si="140"/>
        <v>72750</v>
      </c>
      <c r="K426" s="423">
        <f t="shared" si="140"/>
        <v>18016</v>
      </c>
      <c r="L426" s="413">
        <f t="shared" si="140"/>
        <v>90766</v>
      </c>
      <c r="M426" s="413">
        <f t="shared" si="140"/>
        <v>17000</v>
      </c>
      <c r="N426" s="365">
        <f t="shared" si="140"/>
        <v>107766</v>
      </c>
      <c r="O426" s="373">
        <f>SUM(O427:O430)</f>
        <v>21000</v>
      </c>
      <c r="P426" s="373">
        <f>SUM(P427:P430)</f>
        <v>128766</v>
      </c>
    </row>
    <row r="427" spans="1:16" ht="12.75" hidden="1">
      <c r="A427" s="411"/>
      <c r="B427" s="411"/>
      <c r="C427" s="411">
        <v>4210</v>
      </c>
      <c r="D427" s="412" t="s">
        <v>132</v>
      </c>
      <c r="E427" s="423">
        <v>42300</v>
      </c>
      <c r="F427" s="423">
        <v>13000</v>
      </c>
      <c r="G427" s="410">
        <v>0</v>
      </c>
      <c r="H427" s="423">
        <v>13000</v>
      </c>
      <c r="I427" s="410"/>
      <c r="J427" s="424">
        <f>H427+I427</f>
        <v>13000</v>
      </c>
      <c r="K427" s="410">
        <v>16216</v>
      </c>
      <c r="L427" s="415">
        <f>J427+K427</f>
        <v>29216</v>
      </c>
      <c r="M427" s="415">
        <v>-5000</v>
      </c>
      <c r="N427" s="373">
        <f>L427+M427</f>
        <v>24216</v>
      </c>
      <c r="O427" s="373"/>
      <c r="P427" s="373">
        <f>N427+O427</f>
        <v>24216</v>
      </c>
    </row>
    <row r="428" spans="1:16" ht="12.75" hidden="1">
      <c r="A428" s="411"/>
      <c r="B428" s="411"/>
      <c r="C428" s="411">
        <v>4260</v>
      </c>
      <c r="D428" s="412" t="s">
        <v>154</v>
      </c>
      <c r="E428" s="423">
        <v>25000</v>
      </c>
      <c r="F428" s="423">
        <f>SUM(E428*1.03)</f>
        <v>25750</v>
      </c>
      <c r="G428" s="410">
        <v>0</v>
      </c>
      <c r="H428" s="423">
        <v>25750</v>
      </c>
      <c r="I428" s="410"/>
      <c r="J428" s="424">
        <f>H428+I428</f>
        <v>25750</v>
      </c>
      <c r="K428" s="410">
        <v>1800</v>
      </c>
      <c r="L428" s="415">
        <f>J428+K428</f>
        <v>27550</v>
      </c>
      <c r="M428" s="415"/>
      <c r="N428" s="373">
        <f>L428+M428</f>
        <v>27550</v>
      </c>
      <c r="O428" s="373"/>
      <c r="P428" s="373">
        <f>N428+O428</f>
        <v>27550</v>
      </c>
    </row>
    <row r="429" spans="1:16" ht="12.75">
      <c r="A429" s="411"/>
      <c r="B429" s="411"/>
      <c r="C429" s="411">
        <v>4270</v>
      </c>
      <c r="D429" s="412" t="s">
        <v>133</v>
      </c>
      <c r="E429" s="423">
        <v>24000</v>
      </c>
      <c r="F429" s="423">
        <v>14000</v>
      </c>
      <c r="G429" s="410">
        <v>0</v>
      </c>
      <c r="H429" s="423">
        <v>14000</v>
      </c>
      <c r="I429" s="410"/>
      <c r="J429" s="424">
        <f>H429+I429</f>
        <v>14000</v>
      </c>
      <c r="K429" s="410"/>
      <c r="L429" s="415">
        <f>J429+K429</f>
        <v>14000</v>
      </c>
      <c r="M429" s="415">
        <v>5000</v>
      </c>
      <c r="N429" s="373">
        <f>L429+M429</f>
        <v>19000</v>
      </c>
      <c r="O429" s="373">
        <v>8000</v>
      </c>
      <c r="P429" s="373">
        <f>N429+O429</f>
        <v>27000</v>
      </c>
    </row>
    <row r="430" spans="1:16" ht="12.75">
      <c r="A430" s="411"/>
      <c r="B430" s="411"/>
      <c r="C430" s="411">
        <v>4300</v>
      </c>
      <c r="D430" s="412" t="s">
        <v>127</v>
      </c>
      <c r="E430" s="423">
        <v>85600</v>
      </c>
      <c r="F430" s="423">
        <v>20000</v>
      </c>
      <c r="G430" s="410">
        <v>0</v>
      </c>
      <c r="H430" s="423">
        <v>20000</v>
      </c>
      <c r="I430" s="410"/>
      <c r="J430" s="424">
        <f>H430+I430</f>
        <v>20000</v>
      </c>
      <c r="K430" s="410"/>
      <c r="L430" s="415">
        <f>J430+K430</f>
        <v>20000</v>
      </c>
      <c r="M430" s="415">
        <v>17000</v>
      </c>
      <c r="N430" s="373">
        <f>L430+M430</f>
        <v>37000</v>
      </c>
      <c r="O430" s="373">
        <v>13000</v>
      </c>
      <c r="P430" s="373">
        <f>N430+O430</f>
        <v>50000</v>
      </c>
    </row>
    <row r="431" spans="1:16" ht="11.25" customHeight="1">
      <c r="A431" s="405">
        <v>921</v>
      </c>
      <c r="B431" s="405"/>
      <c r="C431" s="405"/>
      <c r="D431" s="406" t="s">
        <v>227</v>
      </c>
      <c r="E431" s="422">
        <f>SUM(E432+E434)</f>
        <v>333280</v>
      </c>
      <c r="F431" s="422">
        <f>SUM(F432+F434)</f>
        <v>376560</v>
      </c>
      <c r="G431" s="410">
        <v>0</v>
      </c>
      <c r="H431" s="422">
        <f>SUM(H432+H434)</f>
        <v>376560</v>
      </c>
      <c r="I431" s="422">
        <f>SUM(I432+I434)</f>
        <v>0</v>
      </c>
      <c r="J431" s="422">
        <f>SUM(J432+J434)</f>
        <v>376560</v>
      </c>
      <c r="K431" s="422">
        <f>SUM(K432+K434+K436+K439)</f>
        <v>51500</v>
      </c>
      <c r="L431" s="407">
        <f>SUM(L432+L434+L436+L439)</f>
        <v>428060</v>
      </c>
      <c r="M431" s="407">
        <f>SUM(M432+M434+M436+M439)</f>
        <v>800</v>
      </c>
      <c r="N431" s="364">
        <f>SUM(N432+N434+N436+N439)</f>
        <v>428860</v>
      </c>
      <c r="O431" s="402">
        <v>0</v>
      </c>
      <c r="P431" s="402">
        <f>N431+O431</f>
        <v>428860</v>
      </c>
    </row>
    <row r="432" spans="1:16" ht="12.75" hidden="1">
      <c r="A432" s="411"/>
      <c r="B432" s="411">
        <v>92114</v>
      </c>
      <c r="C432" s="411"/>
      <c r="D432" s="412" t="s">
        <v>228</v>
      </c>
      <c r="E432" s="423">
        <v>228640</v>
      </c>
      <c r="F432" s="423">
        <f>SUM(F433)</f>
        <v>291110</v>
      </c>
      <c r="G432" s="410">
        <v>0</v>
      </c>
      <c r="H432" s="423">
        <f aca="true" t="shared" si="141" ref="H432:N432">SUM(H433)</f>
        <v>291110</v>
      </c>
      <c r="I432" s="423">
        <f t="shared" si="141"/>
        <v>0</v>
      </c>
      <c r="J432" s="423">
        <f t="shared" si="141"/>
        <v>291110</v>
      </c>
      <c r="K432" s="423">
        <f t="shared" si="141"/>
        <v>4100</v>
      </c>
      <c r="L432" s="413">
        <f t="shared" si="141"/>
        <v>295210</v>
      </c>
      <c r="M432" s="413">
        <f t="shared" si="141"/>
        <v>300</v>
      </c>
      <c r="N432" s="365">
        <f t="shared" si="141"/>
        <v>295510</v>
      </c>
      <c r="O432" s="373"/>
      <c r="P432" s="373"/>
    </row>
    <row r="433" spans="1:16" ht="24" hidden="1">
      <c r="A433" s="411"/>
      <c r="B433" s="411"/>
      <c r="C433" s="411" t="s">
        <v>229</v>
      </c>
      <c r="D433" s="412" t="s">
        <v>230</v>
      </c>
      <c r="E433" s="423">
        <v>228640</v>
      </c>
      <c r="F433" s="424">
        <v>291110</v>
      </c>
      <c r="G433" s="410">
        <v>0</v>
      </c>
      <c r="H433" s="424">
        <v>291110</v>
      </c>
      <c r="I433" s="410"/>
      <c r="J433" s="424">
        <f>H433+I433</f>
        <v>291110</v>
      </c>
      <c r="K433" s="410">
        <v>4100</v>
      </c>
      <c r="L433" s="415">
        <f>J433+K433</f>
        <v>295210</v>
      </c>
      <c r="M433" s="415">
        <v>300</v>
      </c>
      <c r="N433" s="373">
        <f>L433+M433</f>
        <v>295510</v>
      </c>
      <c r="O433" s="373"/>
      <c r="P433" s="373">
        <f aca="true" t="shared" si="142" ref="P433:P438">N433+O433</f>
        <v>295510</v>
      </c>
    </row>
    <row r="434" spans="1:16" ht="12.75" hidden="1">
      <c r="A434" s="411"/>
      <c r="B434" s="411">
        <v>92116</v>
      </c>
      <c r="C434" s="411"/>
      <c r="D434" s="412" t="s">
        <v>231</v>
      </c>
      <c r="E434" s="423">
        <v>104640</v>
      </c>
      <c r="F434" s="423">
        <f>SUM(F435)</f>
        <v>85450</v>
      </c>
      <c r="G434" s="410">
        <v>0</v>
      </c>
      <c r="H434" s="423">
        <f aca="true" t="shared" si="143" ref="H434:N434">SUM(H435)</f>
        <v>85450</v>
      </c>
      <c r="I434" s="423">
        <f t="shared" si="143"/>
        <v>0</v>
      </c>
      <c r="J434" s="423">
        <f t="shared" si="143"/>
        <v>85450</v>
      </c>
      <c r="K434" s="423">
        <f t="shared" si="143"/>
        <v>500</v>
      </c>
      <c r="L434" s="413">
        <f t="shared" si="143"/>
        <v>85950</v>
      </c>
      <c r="M434" s="413">
        <f t="shared" si="143"/>
        <v>0</v>
      </c>
      <c r="N434" s="365">
        <f t="shared" si="143"/>
        <v>85950</v>
      </c>
      <c r="O434" s="373"/>
      <c r="P434" s="373">
        <f t="shared" si="142"/>
        <v>85950</v>
      </c>
    </row>
    <row r="435" spans="1:16" ht="24" hidden="1">
      <c r="A435" s="411"/>
      <c r="B435" s="411"/>
      <c r="C435" s="411" t="s">
        <v>229</v>
      </c>
      <c r="D435" s="412" t="s">
        <v>230</v>
      </c>
      <c r="E435" s="423">
        <v>104640</v>
      </c>
      <c r="F435" s="423">
        <v>85450</v>
      </c>
      <c r="G435" s="410">
        <v>0</v>
      </c>
      <c r="H435" s="423">
        <v>85450</v>
      </c>
      <c r="I435" s="410"/>
      <c r="J435" s="424">
        <f>H435+I435</f>
        <v>85450</v>
      </c>
      <c r="K435" s="410">
        <v>500</v>
      </c>
      <c r="L435" s="415">
        <f>J435+K435</f>
        <v>85950</v>
      </c>
      <c r="M435" s="415">
        <v>0</v>
      </c>
      <c r="N435" s="373">
        <f>L435+M435</f>
        <v>85950</v>
      </c>
      <c r="O435" s="373"/>
      <c r="P435" s="373">
        <f t="shared" si="142"/>
        <v>85950</v>
      </c>
    </row>
    <row r="436" spans="1:16" ht="12.75" hidden="1">
      <c r="A436" s="411"/>
      <c r="B436" s="411" t="s">
        <v>340</v>
      </c>
      <c r="C436" s="411"/>
      <c r="D436" s="412" t="s">
        <v>364</v>
      </c>
      <c r="E436" s="423"/>
      <c r="F436" s="423"/>
      <c r="G436" s="410"/>
      <c r="H436" s="423"/>
      <c r="I436" s="410"/>
      <c r="J436" s="424">
        <v>0</v>
      </c>
      <c r="K436" s="415">
        <f>K437</f>
        <v>35000</v>
      </c>
      <c r="L436" s="415">
        <f>SUM(L437:L438)</f>
        <v>35000</v>
      </c>
      <c r="M436" s="415">
        <f>SUM(M437:M438)</f>
        <v>200</v>
      </c>
      <c r="N436" s="373">
        <f>SUM(N437:N438)</f>
        <v>35200</v>
      </c>
      <c r="O436" s="373"/>
      <c r="P436" s="373">
        <f t="shared" si="142"/>
        <v>35200</v>
      </c>
    </row>
    <row r="437" spans="1:16" ht="36" hidden="1">
      <c r="A437" s="411"/>
      <c r="B437" s="411"/>
      <c r="C437" s="411" t="s">
        <v>342</v>
      </c>
      <c r="D437" s="412" t="s">
        <v>343</v>
      </c>
      <c r="E437" s="423"/>
      <c r="F437" s="423"/>
      <c r="G437" s="410"/>
      <c r="H437" s="423"/>
      <c r="I437" s="410"/>
      <c r="J437" s="424">
        <v>0</v>
      </c>
      <c r="K437" s="415">
        <v>35000</v>
      </c>
      <c r="L437" s="415">
        <v>35000</v>
      </c>
      <c r="M437" s="415"/>
      <c r="N437" s="373">
        <f>L437+M437</f>
        <v>35000</v>
      </c>
      <c r="O437" s="373"/>
      <c r="P437" s="373">
        <f t="shared" si="142"/>
        <v>35000</v>
      </c>
    </row>
    <row r="438" spans="1:16" ht="12.75" hidden="1">
      <c r="A438" s="411"/>
      <c r="B438" s="411"/>
      <c r="C438" s="411" t="s">
        <v>140</v>
      </c>
      <c r="D438" s="412" t="s">
        <v>127</v>
      </c>
      <c r="E438" s="423"/>
      <c r="F438" s="423"/>
      <c r="G438" s="410"/>
      <c r="H438" s="423"/>
      <c r="I438" s="410"/>
      <c r="J438" s="424"/>
      <c r="K438" s="415"/>
      <c r="L438" s="415"/>
      <c r="M438" s="415">
        <v>200</v>
      </c>
      <c r="N438" s="373">
        <v>200</v>
      </c>
      <c r="O438" s="373"/>
      <c r="P438" s="373">
        <f t="shared" si="142"/>
        <v>200</v>
      </c>
    </row>
    <row r="439" spans="1:16" ht="12.75">
      <c r="A439" s="411"/>
      <c r="B439" s="411" t="s">
        <v>344</v>
      </c>
      <c r="C439" s="411"/>
      <c r="D439" s="412" t="s">
        <v>16</v>
      </c>
      <c r="E439" s="423"/>
      <c r="F439" s="423"/>
      <c r="G439" s="410"/>
      <c r="H439" s="423"/>
      <c r="I439" s="410"/>
      <c r="J439" s="424"/>
      <c r="K439" s="415">
        <f>K441+K442</f>
        <v>11900</v>
      </c>
      <c r="L439" s="415">
        <f>SUM(L441:L442)</f>
        <v>11900</v>
      </c>
      <c r="M439" s="415">
        <f>SUM(M441:M442)</f>
        <v>300</v>
      </c>
      <c r="N439" s="373">
        <f>SUM(N441:N442)</f>
        <v>12200</v>
      </c>
      <c r="O439" s="373">
        <f>SUM(O440:O442)</f>
        <v>0</v>
      </c>
      <c r="P439" s="373">
        <f>SUM(P440:P442)</f>
        <v>12200</v>
      </c>
    </row>
    <row r="440" spans="1:16" ht="12.75">
      <c r="A440" s="411"/>
      <c r="B440" s="411"/>
      <c r="C440" s="411" t="s">
        <v>173</v>
      </c>
      <c r="D440" s="412" t="s">
        <v>174</v>
      </c>
      <c r="E440" s="423"/>
      <c r="F440" s="423"/>
      <c r="G440" s="410"/>
      <c r="H440" s="423"/>
      <c r="I440" s="410"/>
      <c r="J440" s="424"/>
      <c r="K440" s="415"/>
      <c r="L440" s="415"/>
      <c r="M440" s="415"/>
      <c r="N440" s="373"/>
      <c r="O440" s="373">
        <v>3000</v>
      </c>
      <c r="P440" s="373">
        <f>N440+O440</f>
        <v>3000</v>
      </c>
    </row>
    <row r="441" spans="1:16" ht="12.75">
      <c r="A441" s="411"/>
      <c r="B441" s="411"/>
      <c r="C441" s="411" t="s">
        <v>191</v>
      </c>
      <c r="D441" s="412" t="s">
        <v>132</v>
      </c>
      <c r="E441" s="423"/>
      <c r="F441" s="423"/>
      <c r="G441" s="410"/>
      <c r="H441" s="423"/>
      <c r="I441" s="410"/>
      <c r="J441" s="424"/>
      <c r="K441" s="415">
        <v>10000</v>
      </c>
      <c r="L441" s="415">
        <f>K441</f>
        <v>10000</v>
      </c>
      <c r="M441" s="415">
        <v>300</v>
      </c>
      <c r="N441" s="373">
        <f>L441+M441</f>
        <v>10300</v>
      </c>
      <c r="O441" s="373">
        <v>-5000</v>
      </c>
      <c r="P441" s="373">
        <f>N441+O441</f>
        <v>5300</v>
      </c>
    </row>
    <row r="442" spans="1:16" ht="12.75">
      <c r="A442" s="411"/>
      <c r="B442" s="411"/>
      <c r="C442" s="411" t="s">
        <v>140</v>
      </c>
      <c r="D442" s="412" t="s">
        <v>127</v>
      </c>
      <c r="E442" s="423"/>
      <c r="F442" s="423"/>
      <c r="G442" s="410"/>
      <c r="H442" s="423"/>
      <c r="I442" s="410"/>
      <c r="J442" s="424"/>
      <c r="K442" s="415">
        <v>1900</v>
      </c>
      <c r="L442" s="415">
        <f>K442</f>
        <v>1900</v>
      </c>
      <c r="M442" s="415"/>
      <c r="N442" s="373">
        <f>L442+M442</f>
        <v>1900</v>
      </c>
      <c r="O442" s="373">
        <v>2000</v>
      </c>
      <c r="P442" s="373">
        <f>N442+O442</f>
        <v>3900</v>
      </c>
    </row>
    <row r="443" spans="1:16" ht="12.75">
      <c r="A443" s="405">
        <v>926</v>
      </c>
      <c r="B443" s="405"/>
      <c r="C443" s="405"/>
      <c r="D443" s="406" t="s">
        <v>116</v>
      </c>
      <c r="E443" s="422">
        <f>SUM(E444+E446)</f>
        <v>473481</v>
      </c>
      <c r="F443" s="422">
        <f>SUM(F444+F446)</f>
        <v>3663842</v>
      </c>
      <c r="G443" s="422">
        <v>30000</v>
      </c>
      <c r="H443" s="422">
        <f>SUM(H444+H446)</f>
        <v>3693842</v>
      </c>
      <c r="I443" s="422">
        <f>SUM(I444+I446)</f>
        <v>4000</v>
      </c>
      <c r="J443" s="422">
        <f>SUM(J444+J446)</f>
        <v>3697842</v>
      </c>
      <c r="K443" s="422">
        <f>SUM(K444+K446)</f>
        <v>15300</v>
      </c>
      <c r="L443" s="407">
        <f>L444+L446</f>
        <v>3713142</v>
      </c>
      <c r="M443" s="407">
        <f>M444+M446</f>
        <v>0</v>
      </c>
      <c r="N443" s="364">
        <f>N444+N446</f>
        <v>3713142</v>
      </c>
      <c r="O443" s="402">
        <v>2000</v>
      </c>
      <c r="P443" s="402">
        <f>N443+O443</f>
        <v>3715142</v>
      </c>
    </row>
    <row r="444" spans="1:16" ht="12.75">
      <c r="A444" s="405"/>
      <c r="B444" s="411" t="s">
        <v>232</v>
      </c>
      <c r="C444" s="411"/>
      <c r="D444" s="412" t="s">
        <v>117</v>
      </c>
      <c r="E444" s="423">
        <f>SUM(E445)</f>
        <v>428821</v>
      </c>
      <c r="F444" s="423">
        <f>SUM(F445)</f>
        <v>3618144</v>
      </c>
      <c r="G444" s="410">
        <v>30000</v>
      </c>
      <c r="H444" s="423">
        <f aca="true" t="shared" si="144" ref="H444:N444">SUM(H445)</f>
        <v>3648144</v>
      </c>
      <c r="I444" s="423">
        <f t="shared" si="144"/>
        <v>4000</v>
      </c>
      <c r="J444" s="423">
        <f t="shared" si="144"/>
        <v>3652144</v>
      </c>
      <c r="K444" s="423">
        <f t="shared" si="144"/>
        <v>0</v>
      </c>
      <c r="L444" s="413">
        <f t="shared" si="144"/>
        <v>3652144</v>
      </c>
      <c r="M444" s="413">
        <f t="shared" si="144"/>
        <v>0</v>
      </c>
      <c r="N444" s="365">
        <f t="shared" si="144"/>
        <v>3652144</v>
      </c>
      <c r="O444" s="373">
        <v>2000</v>
      </c>
      <c r="P444" s="373">
        <f aca="true" t="shared" si="145" ref="P444:P453">N444+O444</f>
        <v>3654144</v>
      </c>
    </row>
    <row r="445" spans="1:16" ht="24">
      <c r="A445" s="405"/>
      <c r="B445" s="411"/>
      <c r="C445" s="411" t="s">
        <v>178</v>
      </c>
      <c r="D445" s="412" t="s">
        <v>121</v>
      </c>
      <c r="E445" s="423">
        <v>428821</v>
      </c>
      <c r="F445" s="423">
        <v>3618144</v>
      </c>
      <c r="G445" s="410">
        <v>30000</v>
      </c>
      <c r="H445" s="423">
        <f>SUM(F445+G445)</f>
        <v>3648144</v>
      </c>
      <c r="I445" s="410">
        <v>4000</v>
      </c>
      <c r="J445" s="424">
        <f>H445+I445</f>
        <v>3652144</v>
      </c>
      <c r="K445" s="410"/>
      <c r="L445" s="415">
        <f aca="true" t="shared" si="146" ref="L445:L451">J445+K445</f>
        <v>3652144</v>
      </c>
      <c r="M445" s="415"/>
      <c r="N445" s="373">
        <f>L445+M445</f>
        <v>3652144</v>
      </c>
      <c r="O445" s="373">
        <v>2000</v>
      </c>
      <c r="P445" s="373">
        <f t="shared" si="145"/>
        <v>3654144</v>
      </c>
    </row>
    <row r="446" spans="1:16" ht="12.75" hidden="1">
      <c r="A446" s="411"/>
      <c r="B446" s="411">
        <v>92695</v>
      </c>
      <c r="C446" s="411"/>
      <c r="D446" s="412" t="s">
        <v>16</v>
      </c>
      <c r="E446" s="423">
        <f>SUM(E449:E452)</f>
        <v>44660</v>
      </c>
      <c r="F446" s="423">
        <f>SUM(F447:F452)</f>
        <v>45698</v>
      </c>
      <c r="G446" s="410">
        <v>0</v>
      </c>
      <c r="H446" s="423">
        <f>SUM(H447:H452)</f>
        <v>45698</v>
      </c>
      <c r="I446" s="423"/>
      <c r="J446" s="423">
        <v>45698</v>
      </c>
      <c r="K446" s="423">
        <f>SUM(K447:K451)</f>
        <v>15300</v>
      </c>
      <c r="L446" s="413">
        <f>SUM(L447:L453)</f>
        <v>60998</v>
      </c>
      <c r="M446" s="413">
        <f>SUM(M447:M453)</f>
        <v>0</v>
      </c>
      <c r="N446" s="365">
        <f>SUM(N447:N453)</f>
        <v>60998</v>
      </c>
      <c r="O446" s="373"/>
      <c r="P446" s="373">
        <f t="shared" si="145"/>
        <v>60998</v>
      </c>
    </row>
    <row r="447" spans="1:16" ht="60" hidden="1">
      <c r="A447" s="411"/>
      <c r="B447" s="411"/>
      <c r="C447" s="411" t="s">
        <v>138</v>
      </c>
      <c r="D447" s="412" t="s">
        <v>233</v>
      </c>
      <c r="E447" s="423">
        <v>0</v>
      </c>
      <c r="F447" s="423">
        <v>10000</v>
      </c>
      <c r="G447" s="410">
        <v>0</v>
      </c>
      <c r="H447" s="423">
        <v>36000</v>
      </c>
      <c r="I447" s="410"/>
      <c r="J447" s="424">
        <f>H447+I447</f>
        <v>36000</v>
      </c>
      <c r="K447" s="410"/>
      <c r="L447" s="415">
        <f t="shared" si="146"/>
        <v>36000</v>
      </c>
      <c r="M447" s="415"/>
      <c r="N447" s="373">
        <f>L447+M447</f>
        <v>36000</v>
      </c>
      <c r="O447" s="373"/>
      <c r="P447" s="373">
        <f t="shared" si="145"/>
        <v>36000</v>
      </c>
    </row>
    <row r="448" spans="1:16" ht="12.75" hidden="1">
      <c r="A448" s="411"/>
      <c r="B448" s="411"/>
      <c r="C448" s="411" t="s">
        <v>173</v>
      </c>
      <c r="D448" s="412" t="s">
        <v>174</v>
      </c>
      <c r="E448" s="423"/>
      <c r="F448" s="423"/>
      <c r="G448" s="410"/>
      <c r="H448" s="423"/>
      <c r="I448" s="410"/>
      <c r="J448" s="424"/>
      <c r="K448" s="410"/>
      <c r="L448" s="415"/>
      <c r="M448" s="415">
        <v>1884</v>
      </c>
      <c r="N448" s="373">
        <f aca="true" t="shared" si="147" ref="N448:N453">L448+M448</f>
        <v>1884</v>
      </c>
      <c r="O448" s="373"/>
      <c r="P448" s="373">
        <f t="shared" si="145"/>
        <v>1884</v>
      </c>
    </row>
    <row r="449" spans="1:16" ht="12.75" hidden="1">
      <c r="A449" s="411"/>
      <c r="B449" s="411"/>
      <c r="C449" s="411">
        <v>4210</v>
      </c>
      <c r="D449" s="412" t="s">
        <v>132</v>
      </c>
      <c r="E449" s="423">
        <v>20400</v>
      </c>
      <c r="F449" s="423">
        <v>16012</v>
      </c>
      <c r="G449" s="410">
        <v>0</v>
      </c>
      <c r="H449" s="423">
        <v>2531</v>
      </c>
      <c r="I449" s="410"/>
      <c r="J449" s="424">
        <f>H449+I449</f>
        <v>2531</v>
      </c>
      <c r="K449" s="410">
        <v>12300</v>
      </c>
      <c r="L449" s="415">
        <f t="shared" si="146"/>
        <v>14831</v>
      </c>
      <c r="M449" s="415"/>
      <c r="N449" s="373">
        <f t="shared" si="147"/>
        <v>14831</v>
      </c>
      <c r="O449" s="373"/>
      <c r="P449" s="373">
        <f t="shared" si="145"/>
        <v>14831</v>
      </c>
    </row>
    <row r="450" spans="1:16" ht="12.75" hidden="1">
      <c r="A450" s="411"/>
      <c r="B450" s="411"/>
      <c r="C450" s="411">
        <v>4260</v>
      </c>
      <c r="D450" s="412" t="s">
        <v>154</v>
      </c>
      <c r="E450" s="423">
        <v>8900</v>
      </c>
      <c r="F450" s="423">
        <f>SUM(E450*1.03)</f>
        <v>9167</v>
      </c>
      <c r="G450" s="410">
        <v>0</v>
      </c>
      <c r="H450" s="423">
        <v>6167</v>
      </c>
      <c r="I450" s="410"/>
      <c r="J450" s="424">
        <f>H450+I450</f>
        <v>6167</v>
      </c>
      <c r="K450" s="410"/>
      <c r="L450" s="415">
        <f t="shared" si="146"/>
        <v>6167</v>
      </c>
      <c r="M450" s="415">
        <v>-2134</v>
      </c>
      <c r="N450" s="373">
        <f t="shared" si="147"/>
        <v>4033</v>
      </c>
      <c r="O450" s="373"/>
      <c r="P450" s="373">
        <f t="shared" si="145"/>
        <v>4033</v>
      </c>
    </row>
    <row r="451" spans="1:16" ht="12.75" hidden="1">
      <c r="A451" s="411"/>
      <c r="B451" s="411"/>
      <c r="C451" s="411">
        <v>4300</v>
      </c>
      <c r="D451" s="412" t="s">
        <v>127</v>
      </c>
      <c r="E451" s="423">
        <v>13190</v>
      </c>
      <c r="F451" s="423">
        <v>8586</v>
      </c>
      <c r="G451" s="410">
        <v>0</v>
      </c>
      <c r="H451" s="423">
        <v>1000</v>
      </c>
      <c r="I451" s="410"/>
      <c r="J451" s="424">
        <f>H451+I451</f>
        <v>1000</v>
      </c>
      <c r="K451" s="410">
        <v>3000</v>
      </c>
      <c r="L451" s="415">
        <f t="shared" si="146"/>
        <v>4000</v>
      </c>
      <c r="M451" s="415"/>
      <c r="N451" s="373">
        <f t="shared" si="147"/>
        <v>4000</v>
      </c>
      <c r="O451" s="373"/>
      <c r="P451" s="373">
        <f t="shared" si="145"/>
        <v>4000</v>
      </c>
    </row>
    <row r="452" spans="1:16" ht="12.75" hidden="1">
      <c r="A452" s="411"/>
      <c r="B452" s="411"/>
      <c r="C452" s="411">
        <v>4430</v>
      </c>
      <c r="D452" s="412" t="s">
        <v>144</v>
      </c>
      <c r="E452" s="423">
        <v>2170</v>
      </c>
      <c r="F452" s="423">
        <v>1933</v>
      </c>
      <c r="G452" s="410">
        <v>0</v>
      </c>
      <c r="H452" s="423">
        <v>0</v>
      </c>
      <c r="I452" s="410"/>
      <c r="J452" s="424">
        <f>H452+I452</f>
        <v>0</v>
      </c>
      <c r="K452" s="410"/>
      <c r="L452" s="415"/>
      <c r="M452" s="415"/>
      <c r="N452" s="373">
        <f t="shared" si="147"/>
        <v>0</v>
      </c>
      <c r="O452" s="373"/>
      <c r="P452" s="373">
        <f t="shared" si="145"/>
        <v>0</v>
      </c>
    </row>
    <row r="453" spans="1:16" ht="12.75" hidden="1">
      <c r="A453" s="411"/>
      <c r="B453" s="411"/>
      <c r="C453" s="411">
        <v>4430</v>
      </c>
      <c r="D453" s="412" t="s">
        <v>144</v>
      </c>
      <c r="E453" s="423"/>
      <c r="F453" s="423"/>
      <c r="G453" s="410"/>
      <c r="H453" s="423"/>
      <c r="I453" s="410"/>
      <c r="J453" s="424"/>
      <c r="K453" s="410"/>
      <c r="L453" s="415"/>
      <c r="M453" s="415">
        <v>250</v>
      </c>
      <c r="N453" s="373">
        <f t="shared" si="147"/>
        <v>250</v>
      </c>
      <c r="O453" s="373"/>
      <c r="P453" s="373">
        <f t="shared" si="145"/>
        <v>250</v>
      </c>
    </row>
    <row r="454" spans="1:16" ht="18" customHeight="1">
      <c r="A454" s="411"/>
      <c r="B454" s="411"/>
      <c r="C454" s="411"/>
      <c r="D454" s="406" t="s">
        <v>234</v>
      </c>
      <c r="E454" s="422" t="e">
        <f aca="true" t="shared" si="148" ref="E454:P454">SUM(E164+E172+E184+E187+E193+E200+E236+E240+E253+E259+E262+E265+E337+E347+E383+E407+E431+E443)</f>
        <v>#REF!</v>
      </c>
      <c r="F454" s="422" t="e">
        <f t="shared" si="148"/>
        <v>#REF!</v>
      </c>
      <c r="G454" s="422">
        <f t="shared" si="148"/>
        <v>853789</v>
      </c>
      <c r="H454" s="422">
        <f t="shared" si="148"/>
        <v>16658450</v>
      </c>
      <c r="I454" s="422">
        <f t="shared" si="148"/>
        <v>67664</v>
      </c>
      <c r="J454" s="422">
        <f t="shared" si="148"/>
        <v>16726114</v>
      </c>
      <c r="K454" s="422">
        <f t="shared" si="148"/>
        <v>125658</v>
      </c>
      <c r="L454" s="407">
        <f t="shared" si="148"/>
        <v>16851772</v>
      </c>
      <c r="M454" s="407">
        <f t="shared" si="148"/>
        <v>54997</v>
      </c>
      <c r="N454" s="364">
        <f t="shared" si="148"/>
        <v>16906169</v>
      </c>
      <c r="O454" s="364">
        <f t="shared" si="148"/>
        <v>313055</v>
      </c>
      <c r="P454" s="364">
        <f t="shared" si="148"/>
        <v>17219824</v>
      </c>
    </row>
    <row r="457" spans="4:16" ht="12.75">
      <c r="D457" s="658" t="s">
        <v>253</v>
      </c>
      <c r="E457" s="648"/>
      <c r="F457" s="648"/>
      <c r="G457" s="659"/>
      <c r="H457" s="659"/>
      <c r="I457" s="659"/>
      <c r="J457" s="659"/>
      <c r="K457" s="659"/>
      <c r="L457" s="659"/>
      <c r="M457" s="659"/>
      <c r="N457" s="659"/>
      <c r="O457" s="659"/>
      <c r="P457" s="659"/>
    </row>
    <row r="458" spans="4:16" ht="12.75">
      <c r="D458" s="368"/>
      <c r="E458" s="369"/>
      <c r="F458" s="369"/>
      <c r="G458" s="370"/>
      <c r="H458" s="370"/>
      <c r="I458" s="370"/>
      <c r="J458" s="370"/>
      <c r="K458" s="370"/>
      <c r="L458" s="370"/>
      <c r="M458" s="370"/>
      <c r="N458" s="370"/>
      <c r="O458" s="370"/>
      <c r="P458" s="370"/>
    </row>
    <row r="459" spans="4:16" ht="12.75">
      <c r="D459" s="368"/>
      <c r="E459" s="371" t="s">
        <v>119</v>
      </c>
      <c r="F459" s="369"/>
      <c r="G459" s="370"/>
      <c r="H459" s="370"/>
      <c r="I459" s="370"/>
      <c r="J459" s="370"/>
      <c r="K459" s="370"/>
      <c r="L459" s="370"/>
      <c r="M459" s="370"/>
      <c r="N459" s="370"/>
      <c r="O459" s="370"/>
      <c r="P459" s="370"/>
    </row>
    <row r="460" spans="4:16" ht="12.75">
      <c r="D460" s="658" t="s">
        <v>254</v>
      </c>
      <c r="E460" s="648"/>
      <c r="F460" s="648"/>
      <c r="G460" s="659"/>
      <c r="H460" s="659"/>
      <c r="I460" s="659"/>
      <c r="J460" s="659"/>
      <c r="K460" s="659"/>
      <c r="L460" s="659"/>
      <c r="M460" s="659"/>
      <c r="N460" s="659"/>
      <c r="O460" s="659"/>
      <c r="P460" s="659"/>
    </row>
    <row r="461" ht="12.75">
      <c r="N461" s="146"/>
    </row>
    <row r="462" ht="12.75">
      <c r="N462" s="146"/>
    </row>
    <row r="463" ht="12.75">
      <c r="N463" s="146"/>
    </row>
    <row r="464" spans="1:14" ht="28.5" customHeight="1">
      <c r="A464" s="657"/>
      <c r="B464" s="657"/>
      <c r="C464" s="657"/>
      <c r="D464" s="657"/>
      <c r="N464" s="146"/>
    </row>
    <row r="465" ht="12.75">
      <c r="N465" s="146"/>
    </row>
    <row r="466" ht="12.75">
      <c r="N466" s="146"/>
    </row>
    <row r="467" ht="12.75">
      <c r="N467" s="146"/>
    </row>
    <row r="468" ht="12.75">
      <c r="N468" s="146"/>
    </row>
    <row r="469" ht="12.75">
      <c r="N469" s="146"/>
    </row>
  </sheetData>
  <mergeCells count="10">
    <mergeCell ref="D138:P138"/>
    <mergeCell ref="D141:P141"/>
    <mergeCell ref="D1:P1"/>
    <mergeCell ref="D2:P2"/>
    <mergeCell ref="D3:P3"/>
    <mergeCell ref="D4:P4"/>
    <mergeCell ref="C154:D154"/>
    <mergeCell ref="A464:D464"/>
    <mergeCell ref="D457:P457"/>
    <mergeCell ref="D460:P46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618"/>
  <sheetViews>
    <sheetView tabSelected="1" workbookViewId="0" topLeftCell="R604">
      <selection activeCell="W466" sqref="W466"/>
    </sheetView>
  </sheetViews>
  <sheetFormatPr defaultColWidth="9.00390625" defaultRowHeight="12.75"/>
  <cols>
    <col min="1" max="1" width="5.25390625" style="0" customWidth="1"/>
    <col min="2" max="2" width="5.75390625" style="0" customWidth="1"/>
    <col min="3" max="3" width="5.375" style="0" customWidth="1"/>
    <col min="4" max="4" width="40.625" style="0" customWidth="1"/>
    <col min="5" max="5" width="12.125" style="0" hidden="1" customWidth="1"/>
    <col min="6" max="6" width="11.375" style="0" hidden="1" customWidth="1"/>
    <col min="7" max="7" width="11.875" style="0" hidden="1" customWidth="1"/>
    <col min="8" max="15" width="0" style="0" hidden="1" customWidth="1"/>
    <col min="16" max="16" width="11.25390625" style="0" customWidth="1"/>
    <col min="17" max="17" width="10.00390625" style="0" customWidth="1"/>
    <col min="18" max="18" width="11.875" style="0" customWidth="1"/>
    <col min="19" max="19" width="6.125" style="0" hidden="1" customWidth="1"/>
    <col min="20" max="20" width="6.125" style="0" customWidth="1"/>
    <col min="21" max="21" width="6.00390625" style="0" customWidth="1"/>
    <col min="22" max="22" width="6.375" style="0" customWidth="1"/>
    <col min="23" max="23" width="37.625" style="0" customWidth="1"/>
    <col min="24" max="37" width="0" style="0" hidden="1" customWidth="1"/>
    <col min="38" max="38" width="6.375" style="0" hidden="1" customWidth="1"/>
    <col min="39" max="39" width="11.375" style="0" customWidth="1"/>
    <col min="41" max="41" width="11.25390625" style="0" customWidth="1"/>
  </cols>
  <sheetData>
    <row r="1" spans="4:18" ht="15.75">
      <c r="D1" s="647" t="s">
        <v>252</v>
      </c>
      <c r="E1" s="648"/>
      <c r="F1" s="648"/>
      <c r="G1" s="645"/>
      <c r="H1" s="645"/>
      <c r="I1" s="645"/>
      <c r="J1" s="645"/>
      <c r="K1" s="645"/>
      <c r="L1" s="645"/>
      <c r="M1" s="645"/>
      <c r="N1" s="645"/>
      <c r="O1" s="645"/>
      <c r="P1" s="645"/>
      <c r="Q1" s="645"/>
      <c r="R1" s="645"/>
    </row>
    <row r="2" spans="4:18" ht="15.75">
      <c r="D2" s="647" t="s">
        <v>419</v>
      </c>
      <c r="E2" s="648"/>
      <c r="F2" s="648"/>
      <c r="G2" s="645"/>
      <c r="H2" s="645"/>
      <c r="I2" s="645"/>
      <c r="J2" s="645"/>
      <c r="K2" s="645"/>
      <c r="L2" s="645"/>
      <c r="M2" s="645"/>
      <c r="N2" s="645"/>
      <c r="O2" s="645"/>
      <c r="P2" s="645"/>
      <c r="Q2" s="645"/>
      <c r="R2" s="645"/>
    </row>
    <row r="3" spans="4:18" ht="15.75">
      <c r="D3" s="647" t="s">
        <v>250</v>
      </c>
      <c r="E3" s="648"/>
      <c r="F3" s="648"/>
      <c r="G3" s="645"/>
      <c r="H3" s="645"/>
      <c r="I3" s="645"/>
      <c r="J3" s="645"/>
      <c r="K3" s="645"/>
      <c r="L3" s="645"/>
      <c r="M3" s="645"/>
      <c r="N3" s="645"/>
      <c r="O3" s="645"/>
      <c r="P3" s="645"/>
      <c r="Q3" s="645"/>
      <c r="R3" s="645"/>
    </row>
    <row r="4" spans="4:18" ht="15.75">
      <c r="D4" s="647" t="s">
        <v>420</v>
      </c>
      <c r="E4" s="648"/>
      <c r="F4" s="648"/>
      <c r="G4" s="645"/>
      <c r="H4" s="645"/>
      <c r="I4" s="645"/>
      <c r="J4" s="645"/>
      <c r="K4" s="645"/>
      <c r="L4" s="645"/>
      <c r="M4" s="645"/>
      <c r="N4" s="645"/>
      <c r="O4" s="645"/>
      <c r="P4" s="645"/>
      <c r="Q4" s="645"/>
      <c r="R4" s="645"/>
    </row>
    <row r="5" spans="5:6" ht="12.75">
      <c r="E5" s="1"/>
      <c r="F5" s="1"/>
    </row>
    <row r="6" spans="5:6" ht="12.75">
      <c r="E6" s="1"/>
      <c r="F6" s="1"/>
    </row>
    <row r="7" spans="1:6" ht="15.75">
      <c r="A7" s="7"/>
      <c r="B7" s="7"/>
      <c r="C7" s="8"/>
      <c r="D7" s="9" t="s">
        <v>421</v>
      </c>
      <c r="E7" s="7"/>
      <c r="F7" s="7"/>
    </row>
    <row r="8" spans="1:6" ht="15.75">
      <c r="A8" s="6"/>
      <c r="B8" s="7"/>
      <c r="C8" s="8"/>
      <c r="D8" s="7"/>
      <c r="E8" s="7"/>
      <c r="F8" s="7"/>
    </row>
    <row r="9" spans="1:18" ht="32.25" customHeight="1">
      <c r="A9" s="539" t="s">
        <v>1</v>
      </c>
      <c r="B9" s="540" t="s">
        <v>2</v>
      </c>
      <c r="C9" s="541" t="s">
        <v>243</v>
      </c>
      <c r="D9" s="539" t="s">
        <v>4</v>
      </c>
      <c r="E9" s="628" t="s">
        <v>5</v>
      </c>
      <c r="F9" s="628" t="s">
        <v>318</v>
      </c>
      <c r="G9" s="629" t="s">
        <v>317</v>
      </c>
      <c r="H9" s="630" t="s">
        <v>269</v>
      </c>
      <c r="I9" s="630" t="s">
        <v>298</v>
      </c>
      <c r="J9" s="630" t="s">
        <v>274</v>
      </c>
      <c r="K9" s="627" t="s">
        <v>328</v>
      </c>
      <c r="L9" s="627" t="s">
        <v>269</v>
      </c>
      <c r="M9" s="631" t="s">
        <v>350</v>
      </c>
      <c r="N9" s="103"/>
      <c r="O9" s="631" t="s">
        <v>396</v>
      </c>
      <c r="P9" s="632" t="s">
        <v>249</v>
      </c>
      <c r="Q9" s="632" t="s">
        <v>291</v>
      </c>
      <c r="R9" s="632" t="s">
        <v>274</v>
      </c>
    </row>
    <row r="10" spans="1:18" ht="14.25">
      <c r="A10" s="484" t="s">
        <v>6</v>
      </c>
      <c r="B10" s="485"/>
      <c r="C10" s="486"/>
      <c r="D10" s="487" t="s">
        <v>7</v>
      </c>
      <c r="E10" s="488">
        <f>SUM(E11)</f>
        <v>856000</v>
      </c>
      <c r="F10" s="488">
        <f>SUM(F11)</f>
        <v>506676</v>
      </c>
      <c r="G10" s="489">
        <v>0</v>
      </c>
      <c r="H10" s="488">
        <f aca="true" t="shared" si="0" ref="H10:N10">SUM(H11)</f>
        <v>506676</v>
      </c>
      <c r="I10" s="488">
        <f t="shared" si="0"/>
        <v>0</v>
      </c>
      <c r="J10" s="488">
        <f t="shared" si="0"/>
        <v>506676</v>
      </c>
      <c r="K10" s="488">
        <f t="shared" si="0"/>
        <v>0</v>
      </c>
      <c r="L10" s="488">
        <f t="shared" si="0"/>
        <v>506676</v>
      </c>
      <c r="M10" s="488">
        <f t="shared" si="0"/>
        <v>0</v>
      </c>
      <c r="N10" s="488">
        <f t="shared" si="0"/>
        <v>506676</v>
      </c>
      <c r="O10" s="103"/>
      <c r="P10" s="490">
        <f>N10+O10</f>
        <v>506676</v>
      </c>
      <c r="Q10" s="490">
        <v>13000</v>
      </c>
      <c r="R10" s="490">
        <f>P10+Q10</f>
        <v>519676</v>
      </c>
    </row>
    <row r="11" spans="1:18" ht="15.75" customHeight="1">
      <c r="A11" s="491"/>
      <c r="B11" s="492" t="s">
        <v>8</v>
      </c>
      <c r="C11" s="493"/>
      <c r="D11" s="494" t="s">
        <v>9</v>
      </c>
      <c r="E11" s="495">
        <f>SUM(E13:E13)</f>
        <v>856000</v>
      </c>
      <c r="F11" s="495">
        <f>SUM(F13:F13)</f>
        <v>506676</v>
      </c>
      <c r="G11" s="489">
        <v>0</v>
      </c>
      <c r="H11" s="495">
        <f>SUM(H13:H13)</f>
        <v>506676</v>
      </c>
      <c r="I11" s="495">
        <f aca="true" t="shared" si="1" ref="I11:N11">SUM(I13:I14)</f>
        <v>0</v>
      </c>
      <c r="J11" s="495">
        <f t="shared" si="1"/>
        <v>506676</v>
      </c>
      <c r="K11" s="495">
        <f t="shared" si="1"/>
        <v>0</v>
      </c>
      <c r="L11" s="495">
        <f t="shared" si="1"/>
        <v>506676</v>
      </c>
      <c r="M11" s="495">
        <f t="shared" si="1"/>
        <v>0</v>
      </c>
      <c r="N11" s="495">
        <f t="shared" si="1"/>
        <v>506676</v>
      </c>
      <c r="O11" s="103"/>
      <c r="P11" s="496">
        <f aca="true" t="shared" si="2" ref="P11:P74">N11+O11</f>
        <v>506676</v>
      </c>
      <c r="Q11" s="496">
        <f>SUM(Q12:Q14)</f>
        <v>13000</v>
      </c>
      <c r="R11" s="496">
        <f>SUM(R12:R14)</f>
        <v>519676</v>
      </c>
    </row>
    <row r="12" spans="1:18" ht="59.25" customHeight="1">
      <c r="A12" s="491"/>
      <c r="B12" s="492"/>
      <c r="C12" s="499" t="s">
        <v>10</v>
      </c>
      <c r="D12" s="500" t="s">
        <v>426</v>
      </c>
      <c r="E12" s="495"/>
      <c r="F12" s="495"/>
      <c r="G12" s="489"/>
      <c r="H12" s="495"/>
      <c r="I12" s="495"/>
      <c r="J12" s="495"/>
      <c r="K12" s="497"/>
      <c r="L12" s="497"/>
      <c r="M12" s="497"/>
      <c r="N12" s="497"/>
      <c r="O12" s="103"/>
      <c r="P12" s="496">
        <v>0</v>
      </c>
      <c r="Q12" s="496">
        <v>13000</v>
      </c>
      <c r="R12" s="496">
        <v>13000</v>
      </c>
    </row>
    <row r="13" spans="1:18" ht="105" hidden="1">
      <c r="A13" s="491"/>
      <c r="B13" s="498"/>
      <c r="C13" s="499" t="s">
        <v>11</v>
      </c>
      <c r="D13" s="500" t="s">
        <v>12</v>
      </c>
      <c r="E13" s="495">
        <v>856000</v>
      </c>
      <c r="F13" s="495">
        <v>506676</v>
      </c>
      <c r="G13" s="501">
        <v>0</v>
      </c>
      <c r="H13" s="495">
        <v>506676</v>
      </c>
      <c r="I13" s="502">
        <v>-506676</v>
      </c>
      <c r="J13" s="503">
        <f>SUM(H13+I13)</f>
        <v>0</v>
      </c>
      <c r="K13" s="103"/>
      <c r="L13" s="504">
        <f>J13+K13</f>
        <v>0</v>
      </c>
      <c r="M13" s="103"/>
      <c r="N13" s="103"/>
      <c r="O13" s="103"/>
      <c r="P13" s="496">
        <f t="shared" si="2"/>
        <v>0</v>
      </c>
      <c r="Q13" s="505" t="s">
        <v>418</v>
      </c>
      <c r="R13" s="496"/>
    </row>
    <row r="14" spans="1:18" ht="105" hidden="1">
      <c r="A14" s="491"/>
      <c r="B14" s="498"/>
      <c r="C14" s="499" t="s">
        <v>297</v>
      </c>
      <c r="D14" s="500" t="s">
        <v>299</v>
      </c>
      <c r="E14" s="495"/>
      <c r="F14" s="495"/>
      <c r="G14" s="501"/>
      <c r="H14" s="495">
        <v>0</v>
      </c>
      <c r="I14" s="502">
        <v>506676</v>
      </c>
      <c r="J14" s="502">
        <f>SUM(H14+I14)</f>
        <v>506676</v>
      </c>
      <c r="K14" s="103"/>
      <c r="L14" s="504">
        <f>J14+K14</f>
        <v>506676</v>
      </c>
      <c r="M14" s="103"/>
      <c r="N14" s="504">
        <f>L14+M14</f>
        <v>506676</v>
      </c>
      <c r="O14" s="103"/>
      <c r="P14" s="496">
        <f t="shared" si="2"/>
        <v>506676</v>
      </c>
      <c r="Q14" s="496"/>
      <c r="R14" s="496">
        <v>506676</v>
      </c>
    </row>
    <row r="15" spans="1:18" ht="15" hidden="1">
      <c r="A15" s="506" t="s">
        <v>13</v>
      </c>
      <c r="B15" s="506"/>
      <c r="C15" s="507"/>
      <c r="D15" s="508" t="s">
        <v>14</v>
      </c>
      <c r="E15" s="488">
        <v>600</v>
      </c>
      <c r="F15" s="488">
        <f>SUM(F16)</f>
        <v>600</v>
      </c>
      <c r="G15" s="489">
        <v>0</v>
      </c>
      <c r="H15" s="488">
        <f aca="true" t="shared" si="3" ref="H15:N16">SUM(H16)</f>
        <v>600</v>
      </c>
      <c r="I15" s="488">
        <f t="shared" si="3"/>
        <v>0</v>
      </c>
      <c r="J15" s="488">
        <f t="shared" si="3"/>
        <v>600</v>
      </c>
      <c r="K15" s="488">
        <f t="shared" si="3"/>
        <v>0</v>
      </c>
      <c r="L15" s="488">
        <f t="shared" si="3"/>
        <v>600</v>
      </c>
      <c r="M15" s="488">
        <f t="shared" si="3"/>
        <v>0</v>
      </c>
      <c r="N15" s="488">
        <f t="shared" si="3"/>
        <v>600</v>
      </c>
      <c r="O15" s="103"/>
      <c r="P15" s="496">
        <f t="shared" si="2"/>
        <v>600</v>
      </c>
      <c r="Q15" s="496"/>
      <c r="R15" s="496">
        <f>P15+Q15</f>
        <v>600</v>
      </c>
    </row>
    <row r="16" spans="1:18" ht="15" hidden="1">
      <c r="A16" s="491"/>
      <c r="B16" s="498" t="s">
        <v>15</v>
      </c>
      <c r="C16" s="499"/>
      <c r="D16" s="500" t="s">
        <v>16</v>
      </c>
      <c r="E16" s="495">
        <v>600</v>
      </c>
      <c r="F16" s="495">
        <f>SUM(F17)</f>
        <v>600</v>
      </c>
      <c r="G16" s="489">
        <v>0</v>
      </c>
      <c r="H16" s="495">
        <f t="shared" si="3"/>
        <v>600</v>
      </c>
      <c r="I16" s="495">
        <f t="shared" si="3"/>
        <v>0</v>
      </c>
      <c r="J16" s="495">
        <f t="shared" si="3"/>
        <v>600</v>
      </c>
      <c r="K16" s="495">
        <f t="shared" si="3"/>
        <v>0</v>
      </c>
      <c r="L16" s="495">
        <f t="shared" si="3"/>
        <v>600</v>
      </c>
      <c r="M16" s="495">
        <f t="shared" si="3"/>
        <v>0</v>
      </c>
      <c r="N16" s="495">
        <f t="shared" si="3"/>
        <v>600</v>
      </c>
      <c r="O16" s="103"/>
      <c r="P16" s="496">
        <f t="shared" si="2"/>
        <v>600</v>
      </c>
      <c r="Q16" s="496"/>
      <c r="R16" s="496">
        <f>P16+Q16</f>
        <v>600</v>
      </c>
    </row>
    <row r="17" spans="1:18" ht="90" hidden="1">
      <c r="A17" s="491"/>
      <c r="B17" s="491"/>
      <c r="C17" s="499" t="s">
        <v>17</v>
      </c>
      <c r="D17" s="500" t="s">
        <v>18</v>
      </c>
      <c r="E17" s="495">
        <v>600</v>
      </c>
      <c r="F17" s="495">
        <v>600</v>
      </c>
      <c r="G17" s="501">
        <v>0</v>
      </c>
      <c r="H17" s="495">
        <v>600</v>
      </c>
      <c r="I17" s="495">
        <v>0</v>
      </c>
      <c r="J17" s="495">
        <f>H17+I17</f>
        <v>600</v>
      </c>
      <c r="K17" s="103"/>
      <c r="L17" s="504">
        <f>J17+K17</f>
        <v>600</v>
      </c>
      <c r="M17" s="103"/>
      <c r="N17" s="504">
        <f>L17+M17</f>
        <v>600</v>
      </c>
      <c r="O17" s="103"/>
      <c r="P17" s="496">
        <f t="shared" si="2"/>
        <v>600</v>
      </c>
      <c r="Q17" s="496"/>
      <c r="R17" s="496">
        <f aca="true" t="shared" si="4" ref="R17:R42">P17+Q17</f>
        <v>600</v>
      </c>
    </row>
    <row r="18" spans="1:18" ht="15" hidden="1">
      <c r="A18" s="485">
        <v>600</v>
      </c>
      <c r="B18" s="485"/>
      <c r="C18" s="507"/>
      <c r="D18" s="508" t="s">
        <v>19</v>
      </c>
      <c r="E18" s="488" t="e">
        <f aca="true" t="shared" si="5" ref="E18:N18">SUM(E19)</f>
        <v>#REF!</v>
      </c>
      <c r="F18" s="488">
        <f t="shared" si="5"/>
        <v>1113824</v>
      </c>
      <c r="G18" s="509">
        <f t="shared" si="5"/>
        <v>1220</v>
      </c>
      <c r="H18" s="510">
        <f t="shared" si="5"/>
        <v>1115044</v>
      </c>
      <c r="I18" s="510">
        <f t="shared" si="5"/>
        <v>0</v>
      </c>
      <c r="J18" s="510">
        <f t="shared" si="5"/>
        <v>1115044</v>
      </c>
      <c r="K18" s="510">
        <f t="shared" si="5"/>
        <v>42000</v>
      </c>
      <c r="L18" s="510">
        <f t="shared" si="5"/>
        <v>1157044</v>
      </c>
      <c r="M18" s="510">
        <f t="shared" si="5"/>
        <v>-340733</v>
      </c>
      <c r="N18" s="510">
        <f t="shared" si="5"/>
        <v>816311</v>
      </c>
      <c r="O18" s="511">
        <v>40000</v>
      </c>
      <c r="P18" s="490">
        <f t="shared" si="2"/>
        <v>856311</v>
      </c>
      <c r="Q18" s="496"/>
      <c r="R18" s="496">
        <f t="shared" si="4"/>
        <v>856311</v>
      </c>
    </row>
    <row r="19" spans="1:18" ht="15" hidden="1">
      <c r="A19" s="491"/>
      <c r="B19" s="491">
        <v>60016</v>
      </c>
      <c r="C19" s="499"/>
      <c r="D19" s="500" t="s">
        <v>20</v>
      </c>
      <c r="E19" s="495" t="e">
        <f>SUM(#REF!)</f>
        <v>#REF!</v>
      </c>
      <c r="F19" s="495">
        <f>SUM(F20:F23)</f>
        <v>1113824</v>
      </c>
      <c r="G19" s="495">
        <f>SUM(G20:G23)</f>
        <v>1220</v>
      </c>
      <c r="H19" s="512">
        <f>SUM(H20:H23)</f>
        <v>1115044</v>
      </c>
      <c r="I19" s="512">
        <f aca="true" t="shared" si="6" ref="I19:N19">SUM(I20:I26)</f>
        <v>0</v>
      </c>
      <c r="J19" s="512">
        <f t="shared" si="6"/>
        <v>1115044</v>
      </c>
      <c r="K19" s="512">
        <f t="shared" si="6"/>
        <v>42000</v>
      </c>
      <c r="L19" s="512">
        <f t="shared" si="6"/>
        <v>1157044</v>
      </c>
      <c r="M19" s="512">
        <f t="shared" si="6"/>
        <v>-340733</v>
      </c>
      <c r="N19" s="512">
        <f t="shared" si="6"/>
        <v>816311</v>
      </c>
      <c r="O19" s="103">
        <f>SUM(O20:O26)</f>
        <v>40000</v>
      </c>
      <c r="P19" s="513">
        <f>SUM(P20:P26)</f>
        <v>856311</v>
      </c>
      <c r="Q19" s="496"/>
      <c r="R19" s="496">
        <f t="shared" si="4"/>
        <v>856311</v>
      </c>
    </row>
    <row r="20" spans="1:18" ht="15" hidden="1">
      <c r="A20" s="491"/>
      <c r="B20" s="491"/>
      <c r="C20" s="499" t="s">
        <v>26</v>
      </c>
      <c r="D20" s="500" t="s">
        <v>27</v>
      </c>
      <c r="E20" s="495"/>
      <c r="F20" s="495"/>
      <c r="G20" s="489">
        <v>400</v>
      </c>
      <c r="H20" s="514">
        <f>SUM(F20:G20)</f>
        <v>400</v>
      </c>
      <c r="I20" s="489"/>
      <c r="J20" s="514">
        <f>H20+I20</f>
        <v>400</v>
      </c>
      <c r="K20" s="103"/>
      <c r="L20" s="504">
        <f>J20+K20</f>
        <v>400</v>
      </c>
      <c r="M20" s="103">
        <v>1600</v>
      </c>
      <c r="N20" s="504">
        <f aca="true" t="shared" si="7" ref="N20:N26">L20+M20</f>
        <v>2000</v>
      </c>
      <c r="O20" s="103"/>
      <c r="P20" s="496">
        <f t="shared" si="2"/>
        <v>2000</v>
      </c>
      <c r="Q20" s="496"/>
      <c r="R20" s="496">
        <f t="shared" si="4"/>
        <v>2000</v>
      </c>
    </row>
    <row r="21" spans="1:18" ht="15" hidden="1">
      <c r="A21" s="491"/>
      <c r="B21" s="491"/>
      <c r="C21" s="499" t="s">
        <v>95</v>
      </c>
      <c r="D21" s="500" t="s">
        <v>27</v>
      </c>
      <c r="E21" s="495"/>
      <c r="F21" s="495"/>
      <c r="G21" s="489">
        <v>820</v>
      </c>
      <c r="H21" s="514">
        <f>SUM(F21:G21)</f>
        <v>820</v>
      </c>
      <c r="I21" s="489"/>
      <c r="J21" s="514">
        <f>H21+I21</f>
        <v>820</v>
      </c>
      <c r="K21" s="103"/>
      <c r="L21" s="504">
        <f>J21+K21</f>
        <v>820</v>
      </c>
      <c r="M21" s="103"/>
      <c r="N21" s="504">
        <f t="shared" si="7"/>
        <v>820</v>
      </c>
      <c r="O21" s="103"/>
      <c r="P21" s="496">
        <f t="shared" si="2"/>
        <v>820</v>
      </c>
      <c r="Q21" s="496"/>
      <c r="R21" s="496">
        <f t="shared" si="4"/>
        <v>820</v>
      </c>
    </row>
    <row r="22" spans="1:18" ht="60" hidden="1">
      <c r="A22" s="491"/>
      <c r="B22" s="491"/>
      <c r="C22" s="499" t="s">
        <v>336</v>
      </c>
      <c r="D22" s="500" t="s">
        <v>337</v>
      </c>
      <c r="E22" s="495"/>
      <c r="F22" s="495"/>
      <c r="G22" s="489"/>
      <c r="H22" s="514"/>
      <c r="I22" s="489"/>
      <c r="J22" s="514">
        <v>0</v>
      </c>
      <c r="K22" s="504">
        <v>42000</v>
      </c>
      <c r="L22" s="504">
        <v>42000</v>
      </c>
      <c r="M22" s="103"/>
      <c r="N22" s="504">
        <f t="shared" si="7"/>
        <v>42000</v>
      </c>
      <c r="O22" s="103"/>
      <c r="P22" s="496">
        <f t="shared" si="2"/>
        <v>42000</v>
      </c>
      <c r="Q22" s="496"/>
      <c r="R22" s="496">
        <f t="shared" si="4"/>
        <v>42000</v>
      </c>
    </row>
    <row r="23" spans="1:18" ht="45" hidden="1">
      <c r="A23" s="491"/>
      <c r="B23" s="491"/>
      <c r="C23" s="499" t="s">
        <v>10</v>
      </c>
      <c r="D23" s="500" t="s">
        <v>21</v>
      </c>
      <c r="E23" s="495">
        <v>0</v>
      </c>
      <c r="F23" s="495">
        <v>1113824</v>
      </c>
      <c r="G23" s="501">
        <v>0</v>
      </c>
      <c r="H23" s="503">
        <f>SUM(F23:G23)</f>
        <v>1113824</v>
      </c>
      <c r="I23" s="489">
        <v>-1113824</v>
      </c>
      <c r="J23" s="514">
        <f>H23+I23</f>
        <v>0</v>
      </c>
      <c r="K23" s="103"/>
      <c r="L23" s="504">
        <f>J23+K23</f>
        <v>0</v>
      </c>
      <c r="M23" s="103"/>
      <c r="N23" s="504">
        <f t="shared" si="7"/>
        <v>0</v>
      </c>
      <c r="O23" s="103"/>
      <c r="P23" s="496">
        <f t="shared" si="2"/>
        <v>0</v>
      </c>
      <c r="Q23" s="496"/>
      <c r="R23" s="496">
        <f t="shared" si="4"/>
        <v>0</v>
      </c>
    </row>
    <row r="24" spans="1:18" ht="120" hidden="1">
      <c r="A24" s="491"/>
      <c r="B24" s="491"/>
      <c r="C24" s="499" t="s">
        <v>302</v>
      </c>
      <c r="D24" s="500" t="s">
        <v>303</v>
      </c>
      <c r="E24" s="495"/>
      <c r="F24" s="495"/>
      <c r="G24" s="501"/>
      <c r="H24" s="503"/>
      <c r="I24" s="489">
        <v>982786</v>
      </c>
      <c r="J24" s="514">
        <f>H24+I24</f>
        <v>982786</v>
      </c>
      <c r="K24" s="103"/>
      <c r="L24" s="504">
        <f>J24+K24</f>
        <v>982786</v>
      </c>
      <c r="M24" s="103">
        <v>-302059</v>
      </c>
      <c r="N24" s="504">
        <f t="shared" si="7"/>
        <v>680727</v>
      </c>
      <c r="O24" s="103"/>
      <c r="P24" s="496">
        <f t="shared" si="2"/>
        <v>680727</v>
      </c>
      <c r="Q24" s="496"/>
      <c r="R24" s="496">
        <f t="shared" si="4"/>
        <v>680727</v>
      </c>
    </row>
    <row r="25" spans="1:18" ht="75" hidden="1">
      <c r="A25" s="491"/>
      <c r="B25" s="491"/>
      <c r="C25" s="499" t="s">
        <v>130</v>
      </c>
      <c r="D25" s="500" t="s">
        <v>397</v>
      </c>
      <c r="E25" s="495"/>
      <c r="F25" s="495"/>
      <c r="G25" s="501"/>
      <c r="H25" s="503"/>
      <c r="I25" s="489"/>
      <c r="J25" s="514"/>
      <c r="K25" s="103"/>
      <c r="L25" s="504"/>
      <c r="M25" s="103"/>
      <c r="N25" s="504"/>
      <c r="O25" s="103">
        <v>40000</v>
      </c>
      <c r="P25" s="496">
        <v>40000</v>
      </c>
      <c r="Q25" s="496"/>
      <c r="R25" s="496">
        <f t="shared" si="4"/>
        <v>40000</v>
      </c>
    </row>
    <row r="26" spans="1:18" ht="120" hidden="1">
      <c r="A26" s="491"/>
      <c r="B26" s="491"/>
      <c r="C26" s="499" t="s">
        <v>319</v>
      </c>
      <c r="D26" s="500" t="s">
        <v>320</v>
      </c>
      <c r="E26" s="495"/>
      <c r="F26" s="495"/>
      <c r="G26" s="501"/>
      <c r="H26" s="503"/>
      <c r="I26" s="489">
        <v>131038</v>
      </c>
      <c r="J26" s="514">
        <f>H26+I26</f>
        <v>131038</v>
      </c>
      <c r="K26" s="103"/>
      <c r="L26" s="504">
        <f>J26+K26</f>
        <v>131038</v>
      </c>
      <c r="M26" s="103">
        <v>-40274</v>
      </c>
      <c r="N26" s="504">
        <f t="shared" si="7"/>
        <v>90764</v>
      </c>
      <c r="O26" s="103"/>
      <c r="P26" s="496">
        <f t="shared" si="2"/>
        <v>90764</v>
      </c>
      <c r="Q26" s="496"/>
      <c r="R26" s="496">
        <f t="shared" si="4"/>
        <v>90764</v>
      </c>
    </row>
    <row r="27" spans="1:18" ht="15" hidden="1">
      <c r="A27" s="485">
        <v>700</v>
      </c>
      <c r="B27" s="485"/>
      <c r="C27" s="507"/>
      <c r="D27" s="508" t="s">
        <v>22</v>
      </c>
      <c r="E27" s="488">
        <f>SUM(E28)</f>
        <v>1326553</v>
      </c>
      <c r="F27" s="488">
        <f>SUM(F28)</f>
        <v>1800775</v>
      </c>
      <c r="G27" s="489">
        <v>0</v>
      </c>
      <c r="H27" s="488">
        <f aca="true" t="shared" si="8" ref="H27:N27">SUM(H28)</f>
        <v>1800775</v>
      </c>
      <c r="I27" s="488">
        <f t="shared" si="8"/>
        <v>0</v>
      </c>
      <c r="J27" s="488">
        <f t="shared" si="8"/>
        <v>1800775</v>
      </c>
      <c r="K27" s="488">
        <f t="shared" si="8"/>
        <v>0</v>
      </c>
      <c r="L27" s="488">
        <f t="shared" si="8"/>
        <v>1800775</v>
      </c>
      <c r="M27" s="488">
        <f t="shared" si="8"/>
        <v>-42507</v>
      </c>
      <c r="N27" s="488">
        <f t="shared" si="8"/>
        <v>1758268</v>
      </c>
      <c r="O27" s="103"/>
      <c r="P27" s="496">
        <f t="shared" si="2"/>
        <v>1758268</v>
      </c>
      <c r="Q27" s="496"/>
      <c r="R27" s="496">
        <f t="shared" si="4"/>
        <v>1758268</v>
      </c>
    </row>
    <row r="28" spans="1:18" ht="15" hidden="1">
      <c r="A28" s="491"/>
      <c r="B28" s="491">
        <v>70005</v>
      </c>
      <c r="C28" s="499"/>
      <c r="D28" s="500" t="s">
        <v>23</v>
      </c>
      <c r="E28" s="495">
        <f>SUM(E29:E34)</f>
        <v>1326553</v>
      </c>
      <c r="F28" s="495">
        <f>SUM(F29:F34)</f>
        <v>1800775</v>
      </c>
      <c r="G28" s="489">
        <v>0</v>
      </c>
      <c r="H28" s="495">
        <f aca="true" t="shared" si="9" ref="H28:N28">SUM(H29:H34)</f>
        <v>1800775</v>
      </c>
      <c r="I28" s="495">
        <f t="shared" si="9"/>
        <v>0</v>
      </c>
      <c r="J28" s="495">
        <f t="shared" si="9"/>
        <v>1800775</v>
      </c>
      <c r="K28" s="495">
        <f t="shared" si="9"/>
        <v>0</v>
      </c>
      <c r="L28" s="495">
        <f t="shared" si="9"/>
        <v>1800775</v>
      </c>
      <c r="M28" s="495">
        <f t="shared" si="9"/>
        <v>-42507</v>
      </c>
      <c r="N28" s="495">
        <f t="shared" si="9"/>
        <v>1758268</v>
      </c>
      <c r="O28" s="103"/>
      <c r="P28" s="496">
        <f t="shared" si="2"/>
        <v>1758268</v>
      </c>
      <c r="Q28" s="496"/>
      <c r="R28" s="496">
        <f t="shared" si="4"/>
        <v>1758268</v>
      </c>
    </row>
    <row r="29" spans="1:18" ht="30" hidden="1">
      <c r="A29" s="491"/>
      <c r="B29" s="491"/>
      <c r="C29" s="499" t="s">
        <v>24</v>
      </c>
      <c r="D29" s="500" t="s">
        <v>25</v>
      </c>
      <c r="E29" s="495">
        <v>7050</v>
      </c>
      <c r="F29" s="515">
        <v>7050</v>
      </c>
      <c r="G29" s="489">
        <v>0</v>
      </c>
      <c r="H29" s="515">
        <v>7050</v>
      </c>
      <c r="I29" s="489"/>
      <c r="J29" s="514">
        <f aca="true" t="shared" si="10" ref="J29:J34">H29+I29</f>
        <v>7050</v>
      </c>
      <c r="K29" s="103"/>
      <c r="L29" s="504">
        <f aca="true" t="shared" si="11" ref="L29:L34">J29+K29</f>
        <v>7050</v>
      </c>
      <c r="M29" s="103"/>
      <c r="N29" s="504">
        <f aca="true" t="shared" si="12" ref="N29:N34">L29+M29</f>
        <v>7050</v>
      </c>
      <c r="O29" s="103"/>
      <c r="P29" s="496">
        <f t="shared" si="2"/>
        <v>7050</v>
      </c>
      <c r="Q29" s="496"/>
      <c r="R29" s="496">
        <f t="shared" si="4"/>
        <v>7050</v>
      </c>
    </row>
    <row r="30" spans="1:18" ht="15" hidden="1">
      <c r="A30" s="491"/>
      <c r="B30" s="491"/>
      <c r="C30" s="499" t="s">
        <v>26</v>
      </c>
      <c r="D30" s="500" t="s">
        <v>27</v>
      </c>
      <c r="E30" s="495">
        <v>100</v>
      </c>
      <c r="F30" s="495">
        <v>100</v>
      </c>
      <c r="G30" s="489">
        <v>0</v>
      </c>
      <c r="H30" s="495">
        <v>100</v>
      </c>
      <c r="I30" s="489"/>
      <c r="J30" s="514">
        <f t="shared" si="10"/>
        <v>100</v>
      </c>
      <c r="K30" s="103"/>
      <c r="L30" s="504">
        <f t="shared" si="11"/>
        <v>100</v>
      </c>
      <c r="M30" s="103"/>
      <c r="N30" s="504">
        <f t="shared" si="12"/>
        <v>100</v>
      </c>
      <c r="O30" s="103"/>
      <c r="P30" s="496">
        <f t="shared" si="2"/>
        <v>100</v>
      </c>
      <c r="Q30" s="496"/>
      <c r="R30" s="496">
        <f t="shared" si="4"/>
        <v>100</v>
      </c>
    </row>
    <row r="31" spans="1:18" ht="90" hidden="1">
      <c r="A31" s="491"/>
      <c r="B31" s="491"/>
      <c r="C31" s="499" t="s">
        <v>17</v>
      </c>
      <c r="D31" s="500" t="s">
        <v>18</v>
      </c>
      <c r="E31" s="495">
        <v>105800</v>
      </c>
      <c r="F31" s="495">
        <v>108400</v>
      </c>
      <c r="G31" s="501">
        <v>0</v>
      </c>
      <c r="H31" s="495">
        <v>108400</v>
      </c>
      <c r="I31" s="489"/>
      <c r="J31" s="514">
        <f t="shared" si="10"/>
        <v>108400</v>
      </c>
      <c r="K31" s="103"/>
      <c r="L31" s="504">
        <f t="shared" si="11"/>
        <v>108400</v>
      </c>
      <c r="M31" s="103"/>
      <c r="N31" s="504">
        <f t="shared" si="12"/>
        <v>108400</v>
      </c>
      <c r="O31" s="103"/>
      <c r="P31" s="496">
        <f t="shared" si="2"/>
        <v>108400</v>
      </c>
      <c r="Q31" s="496"/>
      <c r="R31" s="496">
        <f t="shared" si="4"/>
        <v>108400</v>
      </c>
    </row>
    <row r="32" spans="1:18" ht="45" hidden="1">
      <c r="A32" s="491"/>
      <c r="B32" s="491"/>
      <c r="C32" s="499" t="s">
        <v>28</v>
      </c>
      <c r="D32" s="500" t="s">
        <v>29</v>
      </c>
      <c r="E32" s="495">
        <v>0</v>
      </c>
      <c r="F32" s="495">
        <v>108</v>
      </c>
      <c r="G32" s="501">
        <v>0</v>
      </c>
      <c r="H32" s="495">
        <v>108</v>
      </c>
      <c r="I32" s="489"/>
      <c r="J32" s="514">
        <f t="shared" si="10"/>
        <v>108</v>
      </c>
      <c r="K32" s="103"/>
      <c r="L32" s="504">
        <f t="shared" si="11"/>
        <v>108</v>
      </c>
      <c r="M32" s="103"/>
      <c r="N32" s="504">
        <f t="shared" si="12"/>
        <v>108</v>
      </c>
      <c r="O32" s="103"/>
      <c r="P32" s="496">
        <f t="shared" si="2"/>
        <v>108</v>
      </c>
      <c r="Q32" s="496"/>
      <c r="R32" s="496">
        <f t="shared" si="4"/>
        <v>108</v>
      </c>
    </row>
    <row r="33" spans="1:18" ht="45" hidden="1">
      <c r="A33" s="491"/>
      <c r="B33" s="491"/>
      <c r="C33" s="499" t="s">
        <v>30</v>
      </c>
      <c r="D33" s="500" t="s">
        <v>31</v>
      </c>
      <c r="E33" s="495">
        <v>1211103</v>
      </c>
      <c r="F33" s="495">
        <v>1683725</v>
      </c>
      <c r="G33" s="489">
        <v>0</v>
      </c>
      <c r="H33" s="495">
        <v>1683725</v>
      </c>
      <c r="I33" s="489"/>
      <c r="J33" s="514">
        <f t="shared" si="10"/>
        <v>1683725</v>
      </c>
      <c r="K33" s="103"/>
      <c r="L33" s="504">
        <f t="shared" si="11"/>
        <v>1683725</v>
      </c>
      <c r="M33" s="103">
        <v>-42507</v>
      </c>
      <c r="N33" s="504">
        <f t="shared" si="12"/>
        <v>1641218</v>
      </c>
      <c r="O33" s="103"/>
      <c r="P33" s="496">
        <f t="shared" si="2"/>
        <v>1641218</v>
      </c>
      <c r="Q33" s="496"/>
      <c r="R33" s="496">
        <f t="shared" si="4"/>
        <v>1641218</v>
      </c>
    </row>
    <row r="34" spans="1:18" ht="15" hidden="1">
      <c r="A34" s="491"/>
      <c r="B34" s="491"/>
      <c r="C34" s="499" t="s">
        <v>32</v>
      </c>
      <c r="D34" s="500" t="s">
        <v>33</v>
      </c>
      <c r="E34" s="495">
        <v>2500</v>
      </c>
      <c r="F34" s="495">
        <v>1392</v>
      </c>
      <c r="G34" s="489">
        <v>0</v>
      </c>
      <c r="H34" s="495">
        <v>1392</v>
      </c>
      <c r="I34" s="489"/>
      <c r="J34" s="514">
        <f t="shared" si="10"/>
        <v>1392</v>
      </c>
      <c r="K34" s="103"/>
      <c r="L34" s="504">
        <f t="shared" si="11"/>
        <v>1392</v>
      </c>
      <c r="M34" s="103"/>
      <c r="N34" s="504">
        <f t="shared" si="12"/>
        <v>1392</v>
      </c>
      <c r="O34" s="103"/>
      <c r="P34" s="496">
        <f t="shared" si="2"/>
        <v>1392</v>
      </c>
      <c r="Q34" s="496"/>
      <c r="R34" s="496">
        <f t="shared" si="4"/>
        <v>1392</v>
      </c>
    </row>
    <row r="35" spans="1:18" ht="15" hidden="1">
      <c r="A35" s="485">
        <v>750</v>
      </c>
      <c r="B35" s="485"/>
      <c r="C35" s="507"/>
      <c r="D35" s="508" t="s">
        <v>34</v>
      </c>
      <c r="E35" s="488">
        <f>SUM(E36+E39)</f>
        <v>29700</v>
      </c>
      <c r="F35" s="488">
        <f>SUM(F36+F39)</f>
        <v>44610</v>
      </c>
      <c r="G35" s="489">
        <v>0</v>
      </c>
      <c r="H35" s="488">
        <f aca="true" t="shared" si="13" ref="H35:N35">SUM(H36+H39)</f>
        <v>44610</v>
      </c>
      <c r="I35" s="488">
        <f t="shared" si="13"/>
        <v>0</v>
      </c>
      <c r="J35" s="488">
        <f t="shared" si="13"/>
        <v>44610</v>
      </c>
      <c r="K35" s="488">
        <f t="shared" si="13"/>
        <v>0</v>
      </c>
      <c r="L35" s="488">
        <f t="shared" si="13"/>
        <v>44610</v>
      </c>
      <c r="M35" s="488">
        <f t="shared" si="13"/>
        <v>0</v>
      </c>
      <c r="N35" s="488">
        <f t="shared" si="13"/>
        <v>44610</v>
      </c>
      <c r="O35" s="103"/>
      <c r="P35" s="496">
        <f t="shared" si="2"/>
        <v>44610</v>
      </c>
      <c r="Q35" s="496"/>
      <c r="R35" s="496">
        <f t="shared" si="4"/>
        <v>44610</v>
      </c>
    </row>
    <row r="36" spans="1:18" ht="15" hidden="1">
      <c r="A36" s="491"/>
      <c r="B36" s="491">
        <v>75011</v>
      </c>
      <c r="C36" s="499"/>
      <c r="D36" s="500" t="s">
        <v>35</v>
      </c>
      <c r="E36" s="495">
        <f>SUM(E37:E38)</f>
        <v>26300</v>
      </c>
      <c r="F36" s="495">
        <f>SUM(F37:F38)</f>
        <v>41150</v>
      </c>
      <c r="G36" s="489">
        <v>0</v>
      </c>
      <c r="H36" s="495">
        <f aca="true" t="shared" si="14" ref="H36:N36">SUM(H37:H38)</f>
        <v>41150</v>
      </c>
      <c r="I36" s="495">
        <f t="shared" si="14"/>
        <v>0</v>
      </c>
      <c r="J36" s="495">
        <f t="shared" si="14"/>
        <v>41150</v>
      </c>
      <c r="K36" s="495">
        <f t="shared" si="14"/>
        <v>0</v>
      </c>
      <c r="L36" s="495">
        <f t="shared" si="14"/>
        <v>41150</v>
      </c>
      <c r="M36" s="495">
        <f t="shared" si="14"/>
        <v>0</v>
      </c>
      <c r="N36" s="495">
        <f t="shared" si="14"/>
        <v>41150</v>
      </c>
      <c r="O36" s="103"/>
      <c r="P36" s="496">
        <f t="shared" si="2"/>
        <v>41150</v>
      </c>
      <c r="Q36" s="496"/>
      <c r="R36" s="496">
        <f t="shared" si="4"/>
        <v>41150</v>
      </c>
    </row>
    <row r="37" spans="1:18" ht="60" hidden="1">
      <c r="A37" s="491"/>
      <c r="B37" s="491"/>
      <c r="C37" s="499" t="s">
        <v>36</v>
      </c>
      <c r="D37" s="500" t="s">
        <v>37</v>
      </c>
      <c r="E37" s="495">
        <v>25750</v>
      </c>
      <c r="F37" s="515">
        <v>40600</v>
      </c>
      <c r="G37" s="516">
        <v>0</v>
      </c>
      <c r="H37" s="515">
        <v>40600</v>
      </c>
      <c r="I37" s="489"/>
      <c r="J37" s="514">
        <f>H37+I37</f>
        <v>40600</v>
      </c>
      <c r="K37" s="103"/>
      <c r="L37" s="504">
        <f>J37+K37</f>
        <v>40600</v>
      </c>
      <c r="M37" s="103"/>
      <c r="N37" s="504">
        <f>L37+M37</f>
        <v>40600</v>
      </c>
      <c r="O37" s="103"/>
      <c r="P37" s="496">
        <f t="shared" si="2"/>
        <v>40600</v>
      </c>
      <c r="Q37" s="496"/>
      <c r="R37" s="496">
        <f t="shared" si="4"/>
        <v>40600</v>
      </c>
    </row>
    <row r="38" spans="1:18" ht="60" hidden="1">
      <c r="A38" s="491"/>
      <c r="B38" s="491"/>
      <c r="C38" s="499" t="s">
        <v>38</v>
      </c>
      <c r="D38" s="500" t="s">
        <v>39</v>
      </c>
      <c r="E38" s="495">
        <v>550</v>
      </c>
      <c r="F38" s="495">
        <v>550</v>
      </c>
      <c r="G38" s="516">
        <v>0</v>
      </c>
      <c r="H38" s="495">
        <v>550</v>
      </c>
      <c r="I38" s="489"/>
      <c r="J38" s="514">
        <f>H38+I38</f>
        <v>550</v>
      </c>
      <c r="K38" s="103"/>
      <c r="L38" s="504">
        <f>J38+K38</f>
        <v>550</v>
      </c>
      <c r="M38" s="103"/>
      <c r="N38" s="504">
        <f>L38+M38</f>
        <v>550</v>
      </c>
      <c r="O38" s="103"/>
      <c r="P38" s="496">
        <f t="shared" si="2"/>
        <v>550</v>
      </c>
      <c r="Q38" s="496"/>
      <c r="R38" s="496">
        <f t="shared" si="4"/>
        <v>550</v>
      </c>
    </row>
    <row r="39" spans="1:18" ht="15" hidden="1">
      <c r="A39" s="491"/>
      <c r="B39" s="491">
        <v>75023</v>
      </c>
      <c r="C39" s="499"/>
      <c r="D39" s="500" t="s">
        <v>40</v>
      </c>
      <c r="E39" s="495">
        <f>SUM(E40:E42)</f>
        <v>3400</v>
      </c>
      <c r="F39" s="495">
        <f>SUM(F40:F42)</f>
        <v>3460</v>
      </c>
      <c r="G39" s="489">
        <v>0</v>
      </c>
      <c r="H39" s="495">
        <f aca="true" t="shared" si="15" ref="H39:N39">SUM(H40:H42)</f>
        <v>3460</v>
      </c>
      <c r="I39" s="495">
        <f t="shared" si="15"/>
        <v>0</v>
      </c>
      <c r="J39" s="495">
        <f t="shared" si="15"/>
        <v>3460</v>
      </c>
      <c r="K39" s="495">
        <f t="shared" si="15"/>
        <v>0</v>
      </c>
      <c r="L39" s="495">
        <f t="shared" si="15"/>
        <v>3460</v>
      </c>
      <c r="M39" s="495">
        <f t="shared" si="15"/>
        <v>0</v>
      </c>
      <c r="N39" s="495">
        <f t="shared" si="15"/>
        <v>3460</v>
      </c>
      <c r="O39" s="103"/>
      <c r="P39" s="496">
        <f t="shared" si="2"/>
        <v>3460</v>
      </c>
      <c r="Q39" s="496"/>
      <c r="R39" s="496">
        <f t="shared" si="4"/>
        <v>3460</v>
      </c>
    </row>
    <row r="40" spans="1:18" ht="15" hidden="1">
      <c r="A40" s="491"/>
      <c r="B40" s="491"/>
      <c r="C40" s="499" t="s">
        <v>26</v>
      </c>
      <c r="D40" s="500" t="s">
        <v>27</v>
      </c>
      <c r="E40" s="495">
        <v>1000</v>
      </c>
      <c r="F40" s="495">
        <v>2200</v>
      </c>
      <c r="G40" s="489">
        <v>0</v>
      </c>
      <c r="H40" s="495">
        <v>2200</v>
      </c>
      <c r="I40" s="489"/>
      <c r="J40" s="514">
        <f>H40+I40</f>
        <v>2200</v>
      </c>
      <c r="K40" s="103"/>
      <c r="L40" s="504">
        <f>J40+K40</f>
        <v>2200</v>
      </c>
      <c r="M40" s="103"/>
      <c r="N40" s="504">
        <f>L40+M40</f>
        <v>2200</v>
      </c>
      <c r="O40" s="103"/>
      <c r="P40" s="496">
        <f t="shared" si="2"/>
        <v>2200</v>
      </c>
      <c r="Q40" s="496"/>
      <c r="R40" s="496">
        <f t="shared" si="4"/>
        <v>2200</v>
      </c>
    </row>
    <row r="41" spans="1:18" ht="15" hidden="1">
      <c r="A41" s="491"/>
      <c r="B41" s="491"/>
      <c r="C41" s="499" t="s">
        <v>41</v>
      </c>
      <c r="D41" s="500" t="s">
        <v>42</v>
      </c>
      <c r="E41" s="495">
        <v>2400</v>
      </c>
      <c r="F41" s="495">
        <v>1250</v>
      </c>
      <c r="G41" s="489">
        <v>0</v>
      </c>
      <c r="H41" s="495">
        <v>1250</v>
      </c>
      <c r="I41" s="489"/>
      <c r="J41" s="514">
        <f>H41+I41</f>
        <v>1250</v>
      </c>
      <c r="K41" s="103"/>
      <c r="L41" s="504">
        <f>J41+K41</f>
        <v>1250</v>
      </c>
      <c r="M41" s="103"/>
      <c r="N41" s="504">
        <f>L41+M41</f>
        <v>1250</v>
      </c>
      <c r="O41" s="103"/>
      <c r="P41" s="496">
        <f t="shared" si="2"/>
        <v>1250</v>
      </c>
      <c r="Q41" s="496"/>
      <c r="R41" s="496">
        <f t="shared" si="4"/>
        <v>1250</v>
      </c>
    </row>
    <row r="42" spans="1:18" ht="15" hidden="1">
      <c r="A42" s="491"/>
      <c r="B42" s="491"/>
      <c r="C42" s="499" t="s">
        <v>32</v>
      </c>
      <c r="D42" s="500" t="s">
        <v>33</v>
      </c>
      <c r="E42" s="495">
        <v>0</v>
      </c>
      <c r="F42" s="495">
        <v>10</v>
      </c>
      <c r="G42" s="489">
        <v>0</v>
      </c>
      <c r="H42" s="495">
        <v>10</v>
      </c>
      <c r="I42" s="489"/>
      <c r="J42" s="514">
        <f>H42+I42</f>
        <v>10</v>
      </c>
      <c r="K42" s="103"/>
      <c r="L42" s="504">
        <f>J42+K42</f>
        <v>10</v>
      </c>
      <c r="M42" s="103"/>
      <c r="N42" s="504">
        <f>L42+M42</f>
        <v>10</v>
      </c>
      <c r="O42" s="103"/>
      <c r="P42" s="496">
        <f t="shared" si="2"/>
        <v>10</v>
      </c>
      <c r="Q42" s="496"/>
      <c r="R42" s="496">
        <f t="shared" si="4"/>
        <v>10</v>
      </c>
    </row>
    <row r="43" spans="1:18" ht="41.25" customHeight="1">
      <c r="A43" s="517">
        <v>751</v>
      </c>
      <c r="B43" s="485"/>
      <c r="C43" s="507"/>
      <c r="D43" s="508" t="s">
        <v>43</v>
      </c>
      <c r="E43" s="488" t="e">
        <f>SUM(E44+#REF!)</f>
        <v>#REF!</v>
      </c>
      <c r="F43" s="518">
        <f>SUM(F44)</f>
        <v>744</v>
      </c>
      <c r="G43" s="489">
        <v>0</v>
      </c>
      <c r="H43" s="518">
        <f aca="true" t="shared" si="16" ref="H43:N44">SUM(H44)</f>
        <v>744</v>
      </c>
      <c r="I43" s="518">
        <f t="shared" si="16"/>
        <v>0</v>
      </c>
      <c r="J43" s="518">
        <f t="shared" si="16"/>
        <v>744</v>
      </c>
      <c r="K43" s="518">
        <f t="shared" si="16"/>
        <v>0</v>
      </c>
      <c r="L43" s="518">
        <f t="shared" si="16"/>
        <v>744</v>
      </c>
      <c r="M43" s="518">
        <f t="shared" si="16"/>
        <v>0</v>
      </c>
      <c r="N43" s="518">
        <f t="shared" si="16"/>
        <v>744</v>
      </c>
      <c r="O43" s="103"/>
      <c r="P43" s="490">
        <f t="shared" si="2"/>
        <v>744</v>
      </c>
      <c r="Q43" s="490">
        <f>Q44+Q46+Q48</f>
        <v>11136</v>
      </c>
      <c r="R43" s="490">
        <f>R44+R46+R48</f>
        <v>11880</v>
      </c>
    </row>
    <row r="44" spans="1:18" ht="30" hidden="1">
      <c r="A44" s="491"/>
      <c r="B44" s="519">
        <v>75101</v>
      </c>
      <c r="C44" s="499"/>
      <c r="D44" s="500" t="s">
        <v>44</v>
      </c>
      <c r="E44" s="495">
        <f>SUM(E45)</f>
        <v>707</v>
      </c>
      <c r="F44" s="495">
        <f>SUM(F45)</f>
        <v>744</v>
      </c>
      <c r="G44" s="489">
        <v>0</v>
      </c>
      <c r="H44" s="495">
        <f t="shared" si="16"/>
        <v>744</v>
      </c>
      <c r="I44" s="495">
        <f t="shared" si="16"/>
        <v>0</v>
      </c>
      <c r="J44" s="495">
        <f t="shared" si="16"/>
        <v>744</v>
      </c>
      <c r="K44" s="495">
        <f t="shared" si="16"/>
        <v>0</v>
      </c>
      <c r="L44" s="495">
        <f t="shared" si="16"/>
        <v>744</v>
      </c>
      <c r="M44" s="495">
        <f t="shared" si="16"/>
        <v>0</v>
      </c>
      <c r="N44" s="495">
        <f t="shared" si="16"/>
        <v>744</v>
      </c>
      <c r="O44" s="103"/>
      <c r="P44" s="496">
        <f t="shared" si="2"/>
        <v>744</v>
      </c>
      <c r="Q44" s="496"/>
      <c r="R44" s="496">
        <v>744</v>
      </c>
    </row>
    <row r="45" spans="1:18" ht="49.5" customHeight="1" hidden="1">
      <c r="A45" s="491"/>
      <c r="B45" s="491"/>
      <c r="C45" s="499" t="s">
        <v>36</v>
      </c>
      <c r="D45" s="500" t="s">
        <v>37</v>
      </c>
      <c r="E45" s="495">
        <v>707</v>
      </c>
      <c r="F45" s="515">
        <v>744</v>
      </c>
      <c r="G45" s="516">
        <v>0</v>
      </c>
      <c r="H45" s="515">
        <v>744</v>
      </c>
      <c r="I45" s="489"/>
      <c r="J45" s="514">
        <f>H45+I45</f>
        <v>744</v>
      </c>
      <c r="K45" s="103"/>
      <c r="L45" s="504">
        <f>J45+K45</f>
        <v>744</v>
      </c>
      <c r="M45" s="103"/>
      <c r="N45" s="504">
        <f>L45+M45</f>
        <v>744</v>
      </c>
      <c r="O45" s="103"/>
      <c r="P45" s="496">
        <f t="shared" si="2"/>
        <v>744</v>
      </c>
      <c r="Q45" s="496"/>
      <c r="R45" s="496">
        <v>744</v>
      </c>
    </row>
    <row r="46" spans="1:18" ht="16.5" customHeight="1">
      <c r="A46" s="491"/>
      <c r="B46" s="520" t="s">
        <v>412</v>
      </c>
      <c r="C46" s="499"/>
      <c r="D46" s="500" t="s">
        <v>425</v>
      </c>
      <c r="E46" s="515"/>
      <c r="F46" s="515"/>
      <c r="G46" s="516"/>
      <c r="H46" s="515"/>
      <c r="I46" s="516"/>
      <c r="J46" s="633"/>
      <c r="K46" s="624"/>
      <c r="L46" s="550"/>
      <c r="M46" s="624"/>
      <c r="N46" s="550"/>
      <c r="O46" s="624"/>
      <c r="P46" s="583">
        <v>0</v>
      </c>
      <c r="Q46" s="583">
        <v>5270</v>
      </c>
      <c r="R46" s="583">
        <v>5270</v>
      </c>
    </row>
    <row r="47" spans="1:18" ht="61.5" customHeight="1">
      <c r="A47" s="491"/>
      <c r="B47" s="491"/>
      <c r="C47" s="499" t="s">
        <v>36</v>
      </c>
      <c r="D47" s="500" t="s">
        <v>37</v>
      </c>
      <c r="E47" s="495"/>
      <c r="F47" s="515"/>
      <c r="G47" s="516"/>
      <c r="H47" s="515"/>
      <c r="I47" s="489"/>
      <c r="J47" s="514"/>
      <c r="K47" s="103"/>
      <c r="L47" s="504"/>
      <c r="M47" s="103"/>
      <c r="N47" s="504"/>
      <c r="O47" s="103"/>
      <c r="P47" s="496">
        <v>0</v>
      </c>
      <c r="Q47" s="496">
        <v>5270</v>
      </c>
      <c r="R47" s="496">
        <v>5270</v>
      </c>
    </row>
    <row r="48" spans="1:18" ht="15">
      <c r="A48" s="491"/>
      <c r="B48" s="520" t="s">
        <v>413</v>
      </c>
      <c r="C48" s="499"/>
      <c r="D48" s="494" t="s">
        <v>416</v>
      </c>
      <c r="E48" s="495"/>
      <c r="F48" s="515"/>
      <c r="G48" s="516"/>
      <c r="H48" s="515"/>
      <c r="I48" s="489"/>
      <c r="J48" s="514"/>
      <c r="K48" s="103"/>
      <c r="L48" s="504"/>
      <c r="M48" s="103"/>
      <c r="N48" s="504"/>
      <c r="O48" s="103"/>
      <c r="P48" s="496">
        <v>0</v>
      </c>
      <c r="Q48" s="496">
        <v>5866</v>
      </c>
      <c r="R48" s="496">
        <v>5866</v>
      </c>
    </row>
    <row r="49" spans="1:18" ht="59.25" customHeight="1">
      <c r="A49" s="491"/>
      <c r="B49" s="491"/>
      <c r="C49" s="499" t="s">
        <v>36</v>
      </c>
      <c r="D49" s="500" t="s">
        <v>37</v>
      </c>
      <c r="E49" s="495"/>
      <c r="F49" s="515"/>
      <c r="G49" s="516"/>
      <c r="H49" s="515"/>
      <c r="I49" s="489"/>
      <c r="J49" s="514"/>
      <c r="K49" s="103"/>
      <c r="L49" s="504"/>
      <c r="M49" s="103"/>
      <c r="N49" s="504"/>
      <c r="O49" s="103"/>
      <c r="P49" s="496">
        <v>0</v>
      </c>
      <c r="Q49" s="496">
        <v>5866</v>
      </c>
      <c r="R49" s="496">
        <f>P49+Q49</f>
        <v>5866</v>
      </c>
    </row>
    <row r="50" spans="1:18" ht="28.5" hidden="1">
      <c r="A50" s="517">
        <v>754</v>
      </c>
      <c r="B50" s="521"/>
      <c r="C50" s="522"/>
      <c r="D50" s="523" t="s">
        <v>46</v>
      </c>
      <c r="E50" s="488">
        <f>SUM(E51)</f>
        <v>2500</v>
      </c>
      <c r="F50" s="488">
        <f>SUM(F51)</f>
        <v>400</v>
      </c>
      <c r="G50" s="489">
        <v>0</v>
      </c>
      <c r="H50" s="488">
        <f aca="true" t="shared" si="17" ref="H50:N51">SUM(H51)</f>
        <v>400</v>
      </c>
      <c r="I50" s="488">
        <f t="shared" si="17"/>
        <v>0</v>
      </c>
      <c r="J50" s="488">
        <f t="shared" si="17"/>
        <v>400</v>
      </c>
      <c r="K50" s="488">
        <f t="shared" si="17"/>
        <v>0</v>
      </c>
      <c r="L50" s="488">
        <f t="shared" si="17"/>
        <v>400</v>
      </c>
      <c r="M50" s="488">
        <f t="shared" si="17"/>
        <v>0</v>
      </c>
      <c r="N50" s="488">
        <f t="shared" si="17"/>
        <v>400</v>
      </c>
      <c r="O50" s="103"/>
      <c r="P50" s="490">
        <f t="shared" si="2"/>
        <v>400</v>
      </c>
      <c r="Q50" s="490"/>
      <c r="R50" s="496">
        <f aca="true" t="shared" si="18" ref="R50:R113">P50+Q50</f>
        <v>400</v>
      </c>
    </row>
    <row r="51" spans="1:18" ht="15" hidden="1">
      <c r="A51" s="491"/>
      <c r="B51" s="491">
        <v>75414</v>
      </c>
      <c r="C51" s="499"/>
      <c r="D51" s="500" t="s">
        <v>47</v>
      </c>
      <c r="E51" s="495">
        <f>SUM(E52)</f>
        <v>2500</v>
      </c>
      <c r="F51" s="495">
        <f>SUM(F52)</f>
        <v>400</v>
      </c>
      <c r="G51" s="489">
        <v>0</v>
      </c>
      <c r="H51" s="495">
        <f t="shared" si="17"/>
        <v>400</v>
      </c>
      <c r="I51" s="495">
        <f t="shared" si="17"/>
        <v>0</v>
      </c>
      <c r="J51" s="495">
        <f t="shared" si="17"/>
        <v>400</v>
      </c>
      <c r="K51" s="495">
        <f t="shared" si="17"/>
        <v>0</v>
      </c>
      <c r="L51" s="495">
        <f t="shared" si="17"/>
        <v>400</v>
      </c>
      <c r="M51" s="103"/>
      <c r="N51" s="504">
        <f>L51+M51</f>
        <v>400</v>
      </c>
      <c r="O51" s="103"/>
      <c r="P51" s="496">
        <f t="shared" si="2"/>
        <v>400</v>
      </c>
      <c r="Q51" s="496"/>
      <c r="R51" s="496">
        <f t="shared" si="18"/>
        <v>400</v>
      </c>
    </row>
    <row r="52" spans="1:18" ht="60" hidden="1">
      <c r="A52" s="491"/>
      <c r="B52" s="491"/>
      <c r="C52" s="499" t="s">
        <v>36</v>
      </c>
      <c r="D52" s="500" t="s">
        <v>48</v>
      </c>
      <c r="E52" s="495">
        <v>2500</v>
      </c>
      <c r="F52" s="515">
        <v>400</v>
      </c>
      <c r="G52" s="489">
        <v>0</v>
      </c>
      <c r="H52" s="515">
        <v>400</v>
      </c>
      <c r="I52" s="489"/>
      <c r="J52" s="514">
        <f>H52+I52</f>
        <v>400</v>
      </c>
      <c r="K52" s="103"/>
      <c r="L52" s="504">
        <f>J52+K52</f>
        <v>400</v>
      </c>
      <c r="M52" s="103"/>
      <c r="N52" s="103"/>
      <c r="O52" s="103"/>
      <c r="P52" s="496">
        <f t="shared" si="2"/>
        <v>0</v>
      </c>
      <c r="Q52" s="496"/>
      <c r="R52" s="496">
        <f t="shared" si="18"/>
        <v>0</v>
      </c>
    </row>
    <row r="53" spans="1:18" ht="57" hidden="1">
      <c r="A53" s="517">
        <v>756</v>
      </c>
      <c r="B53" s="485"/>
      <c r="C53" s="507"/>
      <c r="D53" s="508" t="s">
        <v>49</v>
      </c>
      <c r="E53" s="488">
        <f aca="true" t="shared" si="19" ref="E53:N53">SUM(E54+E57+E66+E78+E82)</f>
        <v>2941496</v>
      </c>
      <c r="F53" s="518">
        <f t="shared" si="19"/>
        <v>3340439</v>
      </c>
      <c r="G53" s="518">
        <f t="shared" si="19"/>
        <v>10331</v>
      </c>
      <c r="H53" s="518">
        <f t="shared" si="19"/>
        <v>3350770</v>
      </c>
      <c r="I53" s="518">
        <f t="shared" si="19"/>
        <v>0</v>
      </c>
      <c r="J53" s="518">
        <f t="shared" si="19"/>
        <v>3350770</v>
      </c>
      <c r="K53" s="518">
        <f t="shared" si="19"/>
        <v>0</v>
      </c>
      <c r="L53" s="518">
        <f t="shared" si="19"/>
        <v>3350770</v>
      </c>
      <c r="M53" s="518">
        <f t="shared" si="19"/>
        <v>10790</v>
      </c>
      <c r="N53" s="518">
        <f t="shared" si="19"/>
        <v>3361560</v>
      </c>
      <c r="O53" s="103"/>
      <c r="P53" s="490">
        <f t="shared" si="2"/>
        <v>3361560</v>
      </c>
      <c r="Q53" s="490"/>
      <c r="R53" s="496">
        <f t="shared" si="18"/>
        <v>3361560</v>
      </c>
    </row>
    <row r="54" spans="1:18" ht="15" hidden="1">
      <c r="A54" s="491"/>
      <c r="B54" s="519">
        <v>75601</v>
      </c>
      <c r="C54" s="499"/>
      <c r="D54" s="519" t="s">
        <v>50</v>
      </c>
      <c r="E54" s="495">
        <f>SUM(E55:E56)</f>
        <v>5050</v>
      </c>
      <c r="F54" s="495">
        <f>SUM(F55:F56)</f>
        <v>5050</v>
      </c>
      <c r="G54" s="489"/>
      <c r="H54" s="495">
        <f aca="true" t="shared" si="20" ref="H54:N54">SUM(H55:H56)</f>
        <v>5050</v>
      </c>
      <c r="I54" s="495">
        <f t="shared" si="20"/>
        <v>0</v>
      </c>
      <c r="J54" s="495">
        <f t="shared" si="20"/>
        <v>5050</v>
      </c>
      <c r="K54" s="495">
        <f t="shared" si="20"/>
        <v>0</v>
      </c>
      <c r="L54" s="495">
        <f t="shared" si="20"/>
        <v>5050</v>
      </c>
      <c r="M54" s="495">
        <f t="shared" si="20"/>
        <v>0</v>
      </c>
      <c r="N54" s="495">
        <f t="shared" si="20"/>
        <v>5050</v>
      </c>
      <c r="O54" s="103"/>
      <c r="P54" s="496">
        <f t="shared" si="2"/>
        <v>5050</v>
      </c>
      <c r="Q54" s="496"/>
      <c r="R54" s="496">
        <f t="shared" si="18"/>
        <v>5050</v>
      </c>
    </row>
    <row r="55" spans="1:18" ht="45" hidden="1">
      <c r="A55" s="491"/>
      <c r="B55" s="491"/>
      <c r="C55" s="499" t="s">
        <v>51</v>
      </c>
      <c r="D55" s="500" t="s">
        <v>52</v>
      </c>
      <c r="E55" s="495">
        <v>5000</v>
      </c>
      <c r="F55" s="515">
        <v>5000</v>
      </c>
      <c r="G55" s="489"/>
      <c r="H55" s="515">
        <v>5000</v>
      </c>
      <c r="I55" s="489"/>
      <c r="J55" s="514">
        <f>H55+I55</f>
        <v>5000</v>
      </c>
      <c r="K55" s="103"/>
      <c r="L55" s="504">
        <f>J55+K55</f>
        <v>5000</v>
      </c>
      <c r="M55" s="103"/>
      <c r="N55" s="504">
        <f>L55+M55</f>
        <v>5000</v>
      </c>
      <c r="O55" s="103"/>
      <c r="P55" s="496">
        <f t="shared" si="2"/>
        <v>5000</v>
      </c>
      <c r="Q55" s="496"/>
      <c r="R55" s="496">
        <f t="shared" si="18"/>
        <v>5000</v>
      </c>
    </row>
    <row r="56" spans="1:18" ht="30" hidden="1">
      <c r="A56" s="491"/>
      <c r="B56" s="491"/>
      <c r="C56" s="499" t="s">
        <v>53</v>
      </c>
      <c r="D56" s="500" t="s">
        <v>54</v>
      </c>
      <c r="E56" s="495">
        <v>50</v>
      </c>
      <c r="F56" s="515">
        <v>50</v>
      </c>
      <c r="G56" s="489"/>
      <c r="H56" s="515">
        <v>50</v>
      </c>
      <c r="I56" s="489"/>
      <c r="J56" s="514">
        <f>H56+I56</f>
        <v>50</v>
      </c>
      <c r="K56" s="103"/>
      <c r="L56" s="504">
        <f>J56+K56</f>
        <v>50</v>
      </c>
      <c r="M56" s="103"/>
      <c r="N56" s="504">
        <f>L56+M56</f>
        <v>50</v>
      </c>
      <c r="O56" s="103"/>
      <c r="P56" s="496">
        <f t="shared" si="2"/>
        <v>50</v>
      </c>
      <c r="Q56" s="496"/>
      <c r="R56" s="496">
        <f t="shared" si="18"/>
        <v>50</v>
      </c>
    </row>
    <row r="57" spans="1:18" ht="60" hidden="1">
      <c r="A57" s="491"/>
      <c r="B57" s="519">
        <v>75615</v>
      </c>
      <c r="C57" s="499"/>
      <c r="D57" s="500" t="s">
        <v>55</v>
      </c>
      <c r="E57" s="495">
        <f>SUM(E58:E65)</f>
        <v>737417</v>
      </c>
      <c r="F57" s="515">
        <f>SUM(F58:F65)</f>
        <v>765460</v>
      </c>
      <c r="G57" s="489"/>
      <c r="H57" s="515">
        <f aca="true" t="shared" si="21" ref="H57:N57">SUM(H58:H65)</f>
        <v>765460</v>
      </c>
      <c r="I57" s="515">
        <f t="shared" si="21"/>
        <v>0</v>
      </c>
      <c r="J57" s="515">
        <f t="shared" si="21"/>
        <v>765460</v>
      </c>
      <c r="K57" s="515">
        <f t="shared" si="21"/>
        <v>0</v>
      </c>
      <c r="L57" s="515">
        <f t="shared" si="21"/>
        <v>765460</v>
      </c>
      <c r="M57" s="515">
        <f t="shared" si="21"/>
        <v>680</v>
      </c>
      <c r="N57" s="515">
        <f t="shared" si="21"/>
        <v>766140</v>
      </c>
      <c r="O57" s="103"/>
      <c r="P57" s="496">
        <f t="shared" si="2"/>
        <v>766140</v>
      </c>
      <c r="Q57" s="496"/>
      <c r="R57" s="496">
        <f t="shared" si="18"/>
        <v>766140</v>
      </c>
    </row>
    <row r="58" spans="1:18" ht="15" hidden="1">
      <c r="A58" s="491"/>
      <c r="B58" s="491"/>
      <c r="C58" s="499" t="s">
        <v>56</v>
      </c>
      <c r="D58" s="500" t="s">
        <v>57</v>
      </c>
      <c r="E58" s="495">
        <v>550000</v>
      </c>
      <c r="F58" s="495">
        <v>568000</v>
      </c>
      <c r="G58" s="489"/>
      <c r="H58" s="495">
        <v>568000</v>
      </c>
      <c r="I58" s="489"/>
      <c r="J58" s="514">
        <f>H58+I58</f>
        <v>568000</v>
      </c>
      <c r="K58" s="103"/>
      <c r="L58" s="504">
        <f>J58+K58</f>
        <v>568000</v>
      </c>
      <c r="M58" s="103"/>
      <c r="N58" s="504">
        <f>L58+M58</f>
        <v>568000</v>
      </c>
      <c r="O58" s="103"/>
      <c r="P58" s="496">
        <f t="shared" si="2"/>
        <v>568000</v>
      </c>
      <c r="Q58" s="496"/>
      <c r="R58" s="496">
        <f t="shared" si="18"/>
        <v>568000</v>
      </c>
    </row>
    <row r="59" spans="1:18" ht="15" hidden="1">
      <c r="A59" s="491"/>
      <c r="B59" s="491"/>
      <c r="C59" s="499" t="s">
        <v>58</v>
      </c>
      <c r="D59" s="500" t="s">
        <v>59</v>
      </c>
      <c r="E59" s="495">
        <v>140000</v>
      </c>
      <c r="F59" s="495">
        <v>150000</v>
      </c>
      <c r="G59" s="489"/>
      <c r="H59" s="495">
        <v>150000</v>
      </c>
      <c r="I59" s="489"/>
      <c r="J59" s="514">
        <f aca="true" t="shared" si="22" ref="J59:J65">H59+I59</f>
        <v>150000</v>
      </c>
      <c r="K59" s="103"/>
      <c r="L59" s="504">
        <f aca="true" t="shared" si="23" ref="L59:L65">J59+K59</f>
        <v>150000</v>
      </c>
      <c r="M59" s="103"/>
      <c r="N59" s="504">
        <f aca="true" t="shared" si="24" ref="N59:N65">L59+M59</f>
        <v>150000</v>
      </c>
      <c r="O59" s="103"/>
      <c r="P59" s="496">
        <f t="shared" si="2"/>
        <v>150000</v>
      </c>
      <c r="Q59" s="496"/>
      <c r="R59" s="496">
        <f t="shared" si="18"/>
        <v>150000</v>
      </c>
    </row>
    <row r="60" spans="1:18" ht="15" hidden="1">
      <c r="A60" s="491"/>
      <c r="B60" s="491"/>
      <c r="C60" s="499" t="s">
        <v>60</v>
      </c>
      <c r="D60" s="500" t="s">
        <v>61</v>
      </c>
      <c r="E60" s="495">
        <v>1555</v>
      </c>
      <c r="F60" s="495">
        <v>1660</v>
      </c>
      <c r="G60" s="489"/>
      <c r="H60" s="495">
        <v>1660</v>
      </c>
      <c r="I60" s="489"/>
      <c r="J60" s="514">
        <f t="shared" si="22"/>
        <v>1660</v>
      </c>
      <c r="K60" s="103"/>
      <c r="L60" s="504">
        <f t="shared" si="23"/>
        <v>1660</v>
      </c>
      <c r="M60" s="103">
        <v>300</v>
      </c>
      <c r="N60" s="504">
        <f t="shared" si="24"/>
        <v>1960</v>
      </c>
      <c r="O60" s="103"/>
      <c r="P60" s="496">
        <f t="shared" si="2"/>
        <v>1960</v>
      </c>
      <c r="Q60" s="496"/>
      <c r="R60" s="496">
        <f t="shared" si="18"/>
        <v>1960</v>
      </c>
    </row>
    <row r="61" spans="1:18" ht="15" hidden="1">
      <c r="A61" s="491"/>
      <c r="B61" s="491"/>
      <c r="C61" s="499" t="s">
        <v>62</v>
      </c>
      <c r="D61" s="500" t="s">
        <v>63</v>
      </c>
      <c r="E61" s="495">
        <v>15720</v>
      </c>
      <c r="F61" s="495">
        <v>16220</v>
      </c>
      <c r="G61" s="489"/>
      <c r="H61" s="495">
        <v>16220</v>
      </c>
      <c r="I61" s="489"/>
      <c r="J61" s="514">
        <f t="shared" si="22"/>
        <v>16220</v>
      </c>
      <c r="K61" s="103"/>
      <c r="L61" s="504">
        <f t="shared" si="23"/>
        <v>16220</v>
      </c>
      <c r="M61" s="103"/>
      <c r="N61" s="504">
        <f t="shared" si="24"/>
        <v>16220</v>
      </c>
      <c r="O61" s="103"/>
      <c r="P61" s="496">
        <f t="shared" si="2"/>
        <v>16220</v>
      </c>
      <c r="Q61" s="496"/>
      <c r="R61" s="496">
        <f t="shared" si="18"/>
        <v>16220</v>
      </c>
    </row>
    <row r="62" spans="1:18" ht="15" hidden="1">
      <c r="A62" s="491"/>
      <c r="B62" s="491"/>
      <c r="C62" s="499" t="s">
        <v>64</v>
      </c>
      <c r="D62" s="500" t="s">
        <v>65</v>
      </c>
      <c r="E62" s="495">
        <v>26842</v>
      </c>
      <c r="F62" s="495">
        <v>27000</v>
      </c>
      <c r="G62" s="489"/>
      <c r="H62" s="495">
        <v>27000</v>
      </c>
      <c r="I62" s="489"/>
      <c r="J62" s="514">
        <f t="shared" si="22"/>
        <v>27000</v>
      </c>
      <c r="K62" s="103"/>
      <c r="L62" s="504">
        <f t="shared" si="23"/>
        <v>27000</v>
      </c>
      <c r="M62" s="103"/>
      <c r="N62" s="504">
        <f t="shared" si="24"/>
        <v>27000</v>
      </c>
      <c r="O62" s="103"/>
      <c r="P62" s="496">
        <f t="shared" si="2"/>
        <v>27000</v>
      </c>
      <c r="Q62" s="496"/>
      <c r="R62" s="496">
        <f t="shared" si="18"/>
        <v>27000</v>
      </c>
    </row>
    <row r="63" spans="1:18" ht="15" hidden="1">
      <c r="A63" s="491"/>
      <c r="B63" s="491"/>
      <c r="C63" s="499" t="s">
        <v>66</v>
      </c>
      <c r="D63" s="500" t="s">
        <v>67</v>
      </c>
      <c r="E63" s="495">
        <v>800</v>
      </c>
      <c r="F63" s="495">
        <v>0</v>
      </c>
      <c r="G63" s="489"/>
      <c r="H63" s="495">
        <v>0</v>
      </c>
      <c r="I63" s="489"/>
      <c r="J63" s="514">
        <f t="shared" si="22"/>
        <v>0</v>
      </c>
      <c r="K63" s="103"/>
      <c r="L63" s="504">
        <f t="shared" si="23"/>
        <v>0</v>
      </c>
      <c r="M63" s="103">
        <v>800</v>
      </c>
      <c r="N63" s="504">
        <f t="shared" si="24"/>
        <v>800</v>
      </c>
      <c r="O63" s="103"/>
      <c r="P63" s="496">
        <f t="shared" si="2"/>
        <v>800</v>
      </c>
      <c r="Q63" s="496"/>
      <c r="R63" s="496">
        <f t="shared" si="18"/>
        <v>800</v>
      </c>
    </row>
    <row r="64" spans="1:18" ht="15" hidden="1">
      <c r="A64" s="491"/>
      <c r="B64" s="491"/>
      <c r="C64" s="499" t="s">
        <v>26</v>
      </c>
      <c r="D64" s="500" t="s">
        <v>27</v>
      </c>
      <c r="E64" s="495">
        <v>500</v>
      </c>
      <c r="F64" s="495">
        <v>520</v>
      </c>
      <c r="G64" s="489"/>
      <c r="H64" s="495">
        <v>520</v>
      </c>
      <c r="I64" s="489"/>
      <c r="J64" s="514">
        <f t="shared" si="22"/>
        <v>520</v>
      </c>
      <c r="K64" s="103"/>
      <c r="L64" s="504">
        <f t="shared" si="23"/>
        <v>520</v>
      </c>
      <c r="M64" s="103">
        <v>-420</v>
      </c>
      <c r="N64" s="504">
        <f t="shared" si="24"/>
        <v>100</v>
      </c>
      <c r="O64" s="103"/>
      <c r="P64" s="496">
        <f t="shared" si="2"/>
        <v>100</v>
      </c>
      <c r="Q64" s="496"/>
      <c r="R64" s="496">
        <f t="shared" si="18"/>
        <v>100</v>
      </c>
    </row>
    <row r="65" spans="1:18" ht="30" hidden="1">
      <c r="A65" s="491"/>
      <c r="B65" s="491"/>
      <c r="C65" s="499" t="s">
        <v>53</v>
      </c>
      <c r="D65" s="500" t="s">
        <v>54</v>
      </c>
      <c r="E65" s="495">
        <v>2000</v>
      </c>
      <c r="F65" s="495">
        <v>2060</v>
      </c>
      <c r="G65" s="489"/>
      <c r="H65" s="495">
        <v>2060</v>
      </c>
      <c r="I65" s="489"/>
      <c r="J65" s="514">
        <f t="shared" si="22"/>
        <v>2060</v>
      </c>
      <c r="K65" s="103"/>
      <c r="L65" s="504">
        <f t="shared" si="23"/>
        <v>2060</v>
      </c>
      <c r="M65" s="103"/>
      <c r="N65" s="504">
        <f t="shared" si="24"/>
        <v>2060</v>
      </c>
      <c r="O65" s="103"/>
      <c r="P65" s="496">
        <f t="shared" si="2"/>
        <v>2060</v>
      </c>
      <c r="Q65" s="496"/>
      <c r="R65" s="496">
        <f t="shared" si="18"/>
        <v>2060</v>
      </c>
    </row>
    <row r="66" spans="1:18" ht="60" hidden="1">
      <c r="A66" s="491"/>
      <c r="B66" s="519">
        <v>75616</v>
      </c>
      <c r="C66" s="499"/>
      <c r="D66" s="500" t="s">
        <v>68</v>
      </c>
      <c r="E66" s="495">
        <f>SUM(E67:E77)</f>
        <v>876205</v>
      </c>
      <c r="F66" s="515">
        <f>SUM(F67:F77)</f>
        <v>923887</v>
      </c>
      <c r="G66" s="489"/>
      <c r="H66" s="515">
        <f aca="true" t="shared" si="25" ref="H66:N66">SUM(H67:H77)</f>
        <v>923887</v>
      </c>
      <c r="I66" s="515">
        <f t="shared" si="25"/>
        <v>0</v>
      </c>
      <c r="J66" s="515">
        <f t="shared" si="25"/>
        <v>923887</v>
      </c>
      <c r="K66" s="515">
        <f t="shared" si="25"/>
        <v>0</v>
      </c>
      <c r="L66" s="515">
        <f t="shared" si="25"/>
        <v>923887</v>
      </c>
      <c r="M66" s="515">
        <f t="shared" si="25"/>
        <v>10110</v>
      </c>
      <c r="N66" s="515">
        <f t="shared" si="25"/>
        <v>933997</v>
      </c>
      <c r="O66" s="103"/>
      <c r="P66" s="496">
        <f t="shared" si="2"/>
        <v>933997</v>
      </c>
      <c r="Q66" s="496"/>
      <c r="R66" s="496">
        <f t="shared" si="18"/>
        <v>933997</v>
      </c>
    </row>
    <row r="67" spans="1:18" ht="15" hidden="1">
      <c r="A67" s="491"/>
      <c r="B67" s="491"/>
      <c r="C67" s="499" t="s">
        <v>56</v>
      </c>
      <c r="D67" s="500" t="s">
        <v>57</v>
      </c>
      <c r="E67" s="495">
        <v>350000</v>
      </c>
      <c r="F67" s="495">
        <v>361200</v>
      </c>
      <c r="G67" s="489"/>
      <c r="H67" s="495">
        <v>361200</v>
      </c>
      <c r="I67" s="489"/>
      <c r="J67" s="514">
        <f>H67+I67</f>
        <v>361200</v>
      </c>
      <c r="K67" s="103"/>
      <c r="L67" s="504">
        <f>J67+K67</f>
        <v>361200</v>
      </c>
      <c r="M67" s="103"/>
      <c r="N67" s="504">
        <f>L67+M67</f>
        <v>361200</v>
      </c>
      <c r="O67" s="103"/>
      <c r="P67" s="496">
        <f t="shared" si="2"/>
        <v>361200</v>
      </c>
      <c r="Q67" s="496"/>
      <c r="R67" s="496">
        <f t="shared" si="18"/>
        <v>361200</v>
      </c>
    </row>
    <row r="68" spans="1:18" ht="15" hidden="1">
      <c r="A68" s="491"/>
      <c r="B68" s="491"/>
      <c r="C68" s="499" t="s">
        <v>58</v>
      </c>
      <c r="D68" s="500" t="s">
        <v>59</v>
      </c>
      <c r="E68" s="495">
        <v>460000</v>
      </c>
      <c r="F68" s="495">
        <v>492100</v>
      </c>
      <c r="G68" s="489"/>
      <c r="H68" s="495">
        <v>492100</v>
      </c>
      <c r="I68" s="489"/>
      <c r="J68" s="514">
        <f aca="true" t="shared" si="26" ref="J68:J77">H68+I68</f>
        <v>492100</v>
      </c>
      <c r="K68" s="103"/>
      <c r="L68" s="504">
        <f aca="true" t="shared" si="27" ref="L68:L77">J68+K68</f>
        <v>492100</v>
      </c>
      <c r="M68" s="103"/>
      <c r="N68" s="504">
        <f aca="true" t="shared" si="28" ref="N68:N77">L68+M68</f>
        <v>492100</v>
      </c>
      <c r="O68" s="103"/>
      <c r="P68" s="496">
        <f t="shared" si="2"/>
        <v>492100</v>
      </c>
      <c r="Q68" s="496"/>
      <c r="R68" s="496">
        <f t="shared" si="18"/>
        <v>492100</v>
      </c>
    </row>
    <row r="69" spans="1:18" ht="15" hidden="1">
      <c r="A69" s="491"/>
      <c r="B69" s="491"/>
      <c r="C69" s="499" t="s">
        <v>60</v>
      </c>
      <c r="D69" s="500" t="s">
        <v>61</v>
      </c>
      <c r="E69" s="495">
        <v>25</v>
      </c>
      <c r="F69" s="495">
        <v>27</v>
      </c>
      <c r="G69" s="489"/>
      <c r="H69" s="495">
        <v>27</v>
      </c>
      <c r="I69" s="489"/>
      <c r="J69" s="514">
        <f t="shared" si="26"/>
        <v>27</v>
      </c>
      <c r="K69" s="103"/>
      <c r="L69" s="504">
        <f t="shared" si="27"/>
        <v>27</v>
      </c>
      <c r="M69" s="103">
        <v>110</v>
      </c>
      <c r="N69" s="504">
        <f t="shared" si="28"/>
        <v>137</v>
      </c>
      <c r="O69" s="103"/>
      <c r="P69" s="496">
        <f t="shared" si="2"/>
        <v>137</v>
      </c>
      <c r="Q69" s="496"/>
      <c r="R69" s="496">
        <f t="shared" si="18"/>
        <v>137</v>
      </c>
    </row>
    <row r="70" spans="1:18" ht="15" hidden="1">
      <c r="A70" s="491"/>
      <c r="B70" s="491"/>
      <c r="C70" s="499" t="s">
        <v>62</v>
      </c>
      <c r="D70" s="500" t="s">
        <v>63</v>
      </c>
      <c r="E70" s="495">
        <v>36280</v>
      </c>
      <c r="F70" s="495">
        <v>40000</v>
      </c>
      <c r="G70" s="489"/>
      <c r="H70" s="495">
        <v>40000</v>
      </c>
      <c r="I70" s="489"/>
      <c r="J70" s="514">
        <f t="shared" si="26"/>
        <v>40000</v>
      </c>
      <c r="K70" s="103"/>
      <c r="L70" s="504">
        <f t="shared" si="27"/>
        <v>40000</v>
      </c>
      <c r="M70" s="103">
        <v>10000</v>
      </c>
      <c r="N70" s="504">
        <f t="shared" si="28"/>
        <v>50000</v>
      </c>
      <c r="O70" s="103"/>
      <c r="P70" s="496">
        <f t="shared" si="2"/>
        <v>50000</v>
      </c>
      <c r="Q70" s="496"/>
      <c r="R70" s="496">
        <f t="shared" si="18"/>
        <v>50000</v>
      </c>
    </row>
    <row r="71" spans="1:18" ht="15" hidden="1">
      <c r="A71" s="491"/>
      <c r="B71" s="491"/>
      <c r="C71" s="499" t="s">
        <v>69</v>
      </c>
      <c r="D71" s="500" t="s">
        <v>70</v>
      </c>
      <c r="E71" s="495">
        <v>1000</v>
      </c>
      <c r="F71" s="495">
        <v>1000</v>
      </c>
      <c r="G71" s="489"/>
      <c r="H71" s="495">
        <v>1000</v>
      </c>
      <c r="I71" s="489"/>
      <c r="J71" s="514">
        <f t="shared" si="26"/>
        <v>1000</v>
      </c>
      <c r="K71" s="103"/>
      <c r="L71" s="504">
        <f t="shared" si="27"/>
        <v>1000</v>
      </c>
      <c r="M71" s="103"/>
      <c r="N71" s="504">
        <f t="shared" si="28"/>
        <v>1000</v>
      </c>
      <c r="O71" s="103"/>
      <c r="P71" s="496">
        <f t="shared" si="2"/>
        <v>1000</v>
      </c>
      <c r="Q71" s="496"/>
      <c r="R71" s="496">
        <f t="shared" si="18"/>
        <v>1000</v>
      </c>
    </row>
    <row r="72" spans="1:18" ht="15" hidden="1">
      <c r="A72" s="491"/>
      <c r="B72" s="491"/>
      <c r="C72" s="499" t="s">
        <v>71</v>
      </c>
      <c r="D72" s="500" t="s">
        <v>72</v>
      </c>
      <c r="E72" s="495">
        <v>100</v>
      </c>
      <c r="F72" s="495">
        <v>100</v>
      </c>
      <c r="G72" s="489"/>
      <c r="H72" s="495">
        <v>100</v>
      </c>
      <c r="I72" s="489"/>
      <c r="J72" s="514">
        <f t="shared" si="26"/>
        <v>100</v>
      </c>
      <c r="K72" s="103"/>
      <c r="L72" s="504">
        <f t="shared" si="27"/>
        <v>100</v>
      </c>
      <c r="M72" s="103"/>
      <c r="N72" s="504">
        <f t="shared" si="28"/>
        <v>100</v>
      </c>
      <c r="O72" s="103"/>
      <c r="P72" s="496">
        <f t="shared" si="2"/>
        <v>100</v>
      </c>
      <c r="Q72" s="496"/>
      <c r="R72" s="496">
        <f t="shared" si="18"/>
        <v>100</v>
      </c>
    </row>
    <row r="73" spans="1:18" ht="15" hidden="1">
      <c r="A73" s="491"/>
      <c r="B73" s="491"/>
      <c r="C73" s="499" t="s">
        <v>73</v>
      </c>
      <c r="D73" s="500" t="s">
        <v>74</v>
      </c>
      <c r="E73" s="495">
        <v>500</v>
      </c>
      <c r="F73" s="495">
        <v>300</v>
      </c>
      <c r="G73" s="489"/>
      <c r="H73" s="495">
        <v>300</v>
      </c>
      <c r="I73" s="489"/>
      <c r="J73" s="514">
        <f t="shared" si="26"/>
        <v>300</v>
      </c>
      <c r="K73" s="103"/>
      <c r="L73" s="504">
        <f t="shared" si="27"/>
        <v>300</v>
      </c>
      <c r="M73" s="103"/>
      <c r="N73" s="504">
        <f t="shared" si="28"/>
        <v>300</v>
      </c>
      <c r="O73" s="103"/>
      <c r="P73" s="496">
        <f t="shared" si="2"/>
        <v>300</v>
      </c>
      <c r="Q73" s="496"/>
      <c r="R73" s="496">
        <f t="shared" si="18"/>
        <v>300</v>
      </c>
    </row>
    <row r="74" spans="1:18" ht="30" hidden="1">
      <c r="A74" s="491"/>
      <c r="B74" s="491"/>
      <c r="C74" s="499" t="s">
        <v>75</v>
      </c>
      <c r="D74" s="500" t="s">
        <v>76</v>
      </c>
      <c r="E74" s="495">
        <v>800</v>
      </c>
      <c r="F74" s="495">
        <v>830</v>
      </c>
      <c r="G74" s="489"/>
      <c r="H74" s="495">
        <v>830</v>
      </c>
      <c r="I74" s="489"/>
      <c r="J74" s="514">
        <f t="shared" si="26"/>
        <v>830</v>
      </c>
      <c r="K74" s="103"/>
      <c r="L74" s="504">
        <f t="shared" si="27"/>
        <v>830</v>
      </c>
      <c r="M74" s="103"/>
      <c r="N74" s="504">
        <f t="shared" si="28"/>
        <v>830</v>
      </c>
      <c r="O74" s="103"/>
      <c r="P74" s="496">
        <f t="shared" si="2"/>
        <v>830</v>
      </c>
      <c r="Q74" s="496"/>
      <c r="R74" s="496">
        <f t="shared" si="18"/>
        <v>830</v>
      </c>
    </row>
    <row r="75" spans="1:18" ht="15" hidden="1">
      <c r="A75" s="491"/>
      <c r="B75" s="491"/>
      <c r="C75" s="499" t="s">
        <v>64</v>
      </c>
      <c r="D75" s="500" t="s">
        <v>65</v>
      </c>
      <c r="E75" s="495">
        <v>20000</v>
      </c>
      <c r="F75" s="495">
        <v>20600</v>
      </c>
      <c r="G75" s="489"/>
      <c r="H75" s="495">
        <v>20600</v>
      </c>
      <c r="I75" s="489"/>
      <c r="J75" s="514">
        <f t="shared" si="26"/>
        <v>20600</v>
      </c>
      <c r="K75" s="103"/>
      <c r="L75" s="504">
        <f t="shared" si="27"/>
        <v>20600</v>
      </c>
      <c r="M75" s="103"/>
      <c r="N75" s="504">
        <f t="shared" si="28"/>
        <v>20600</v>
      </c>
      <c r="O75" s="103"/>
      <c r="P75" s="496">
        <f aca="true" t="shared" si="29" ref="P75:P80">N75+O75</f>
        <v>20600</v>
      </c>
      <c r="Q75" s="496"/>
      <c r="R75" s="496">
        <f t="shared" si="18"/>
        <v>20600</v>
      </c>
    </row>
    <row r="76" spans="1:18" ht="15" hidden="1">
      <c r="A76" s="491"/>
      <c r="B76" s="491"/>
      <c r="C76" s="499" t="s">
        <v>26</v>
      </c>
      <c r="D76" s="500" t="s">
        <v>27</v>
      </c>
      <c r="E76" s="495">
        <v>1500</v>
      </c>
      <c r="F76" s="495">
        <v>1550</v>
      </c>
      <c r="G76" s="489"/>
      <c r="H76" s="495">
        <v>1550</v>
      </c>
      <c r="I76" s="489"/>
      <c r="J76" s="514">
        <f t="shared" si="26"/>
        <v>1550</v>
      </c>
      <c r="K76" s="103"/>
      <c r="L76" s="504">
        <f t="shared" si="27"/>
        <v>1550</v>
      </c>
      <c r="M76" s="103"/>
      <c r="N76" s="504">
        <f t="shared" si="28"/>
        <v>1550</v>
      </c>
      <c r="O76" s="103"/>
      <c r="P76" s="496">
        <f t="shared" si="29"/>
        <v>1550</v>
      </c>
      <c r="Q76" s="496"/>
      <c r="R76" s="496">
        <f t="shared" si="18"/>
        <v>1550</v>
      </c>
    </row>
    <row r="77" spans="1:18" ht="30" hidden="1">
      <c r="A77" s="491"/>
      <c r="B77" s="491"/>
      <c r="C77" s="499" t="s">
        <v>53</v>
      </c>
      <c r="D77" s="500" t="s">
        <v>54</v>
      </c>
      <c r="E77" s="495">
        <v>6000</v>
      </c>
      <c r="F77" s="495">
        <v>6180</v>
      </c>
      <c r="G77" s="489"/>
      <c r="H77" s="495">
        <v>6180</v>
      </c>
      <c r="I77" s="489"/>
      <c r="J77" s="514">
        <f t="shared" si="26"/>
        <v>6180</v>
      </c>
      <c r="K77" s="103"/>
      <c r="L77" s="504">
        <f t="shared" si="27"/>
        <v>6180</v>
      </c>
      <c r="M77" s="103"/>
      <c r="N77" s="504">
        <f t="shared" si="28"/>
        <v>6180</v>
      </c>
      <c r="O77" s="103"/>
      <c r="P77" s="496">
        <f t="shared" si="29"/>
        <v>6180</v>
      </c>
      <c r="Q77" s="496"/>
      <c r="R77" s="496">
        <f t="shared" si="18"/>
        <v>6180</v>
      </c>
    </row>
    <row r="78" spans="1:18" ht="45" hidden="1">
      <c r="A78" s="491"/>
      <c r="B78" s="519">
        <v>75618</v>
      </c>
      <c r="C78" s="499"/>
      <c r="D78" s="500" t="s">
        <v>77</v>
      </c>
      <c r="E78" s="495">
        <f>SUM(E79:E81)</f>
        <v>107690</v>
      </c>
      <c r="F78" s="495">
        <f>SUM(F79:F81)</f>
        <v>102355</v>
      </c>
      <c r="G78" s="489"/>
      <c r="H78" s="495">
        <f aca="true" t="shared" si="30" ref="H78:N78">SUM(H79:H81)</f>
        <v>102355</v>
      </c>
      <c r="I78" s="495">
        <f t="shared" si="30"/>
        <v>0</v>
      </c>
      <c r="J78" s="495">
        <f t="shared" si="30"/>
        <v>102355</v>
      </c>
      <c r="K78" s="495">
        <f t="shared" si="30"/>
        <v>0</v>
      </c>
      <c r="L78" s="495">
        <f t="shared" si="30"/>
        <v>102355</v>
      </c>
      <c r="M78" s="495">
        <f t="shared" si="30"/>
        <v>0</v>
      </c>
      <c r="N78" s="495">
        <f t="shared" si="30"/>
        <v>102355</v>
      </c>
      <c r="O78" s="103"/>
      <c r="P78" s="496">
        <f t="shared" si="29"/>
        <v>102355</v>
      </c>
      <c r="Q78" s="496"/>
      <c r="R78" s="496">
        <f t="shared" si="18"/>
        <v>102355</v>
      </c>
    </row>
    <row r="79" spans="1:18" ht="15" hidden="1">
      <c r="A79" s="491"/>
      <c r="B79" s="491"/>
      <c r="C79" s="499" t="s">
        <v>78</v>
      </c>
      <c r="D79" s="500" t="s">
        <v>79</v>
      </c>
      <c r="E79" s="495">
        <v>12000</v>
      </c>
      <c r="F79" s="495">
        <v>12300</v>
      </c>
      <c r="G79" s="489"/>
      <c r="H79" s="495">
        <v>12300</v>
      </c>
      <c r="I79" s="489"/>
      <c r="J79" s="514">
        <f>H79+I79</f>
        <v>12300</v>
      </c>
      <c r="K79" s="103"/>
      <c r="L79" s="504">
        <f>J79+K79</f>
        <v>12300</v>
      </c>
      <c r="M79" s="103"/>
      <c r="N79" s="504">
        <f>L79+M79</f>
        <v>12300</v>
      </c>
      <c r="O79" s="103"/>
      <c r="P79" s="496">
        <f t="shared" si="29"/>
        <v>12300</v>
      </c>
      <c r="Q79" s="496"/>
      <c r="R79" s="496">
        <f t="shared" si="18"/>
        <v>12300</v>
      </c>
    </row>
    <row r="80" spans="1:18" ht="30" hidden="1">
      <c r="A80" s="491"/>
      <c r="B80" s="491"/>
      <c r="C80" s="499" t="s">
        <v>80</v>
      </c>
      <c r="D80" s="500" t="s">
        <v>81</v>
      </c>
      <c r="E80" s="515">
        <v>89490</v>
      </c>
      <c r="F80" s="515">
        <v>84200</v>
      </c>
      <c r="G80" s="489"/>
      <c r="H80" s="515">
        <v>84200</v>
      </c>
      <c r="I80" s="489"/>
      <c r="J80" s="514">
        <f>H80+I80</f>
        <v>84200</v>
      </c>
      <c r="K80" s="103"/>
      <c r="L80" s="504">
        <f>J80+K80</f>
        <v>84200</v>
      </c>
      <c r="M80" s="103"/>
      <c r="N80" s="504">
        <f>L80+M80</f>
        <v>84200</v>
      </c>
      <c r="O80" s="103"/>
      <c r="P80" s="496">
        <f t="shared" si="29"/>
        <v>84200</v>
      </c>
      <c r="Q80" s="496"/>
      <c r="R80" s="496">
        <f t="shared" si="18"/>
        <v>84200</v>
      </c>
    </row>
    <row r="81" spans="1:18" ht="45" hidden="1">
      <c r="A81" s="491"/>
      <c r="B81" s="491"/>
      <c r="C81" s="499" t="s">
        <v>82</v>
      </c>
      <c r="D81" s="500" t="s">
        <v>83</v>
      </c>
      <c r="E81" s="495">
        <v>6200</v>
      </c>
      <c r="F81" s="495">
        <v>5855</v>
      </c>
      <c r="G81" s="489"/>
      <c r="H81" s="495">
        <v>5855</v>
      </c>
      <c r="I81" s="489"/>
      <c r="J81" s="514">
        <f>H81+I81</f>
        <v>5855</v>
      </c>
      <c r="K81" s="103"/>
      <c r="L81" s="504">
        <f>J81+K81</f>
        <v>5855</v>
      </c>
      <c r="M81" s="103"/>
      <c r="N81" s="504">
        <f>L81+M81</f>
        <v>5855</v>
      </c>
      <c r="O81" s="103"/>
      <c r="P81" s="496">
        <f>N81+O81</f>
        <v>5855</v>
      </c>
      <c r="Q81" s="496"/>
      <c r="R81" s="496">
        <f t="shared" si="18"/>
        <v>5855</v>
      </c>
    </row>
    <row r="82" spans="1:18" ht="30" hidden="1">
      <c r="A82" s="491"/>
      <c r="B82" s="519">
        <v>75621</v>
      </c>
      <c r="C82" s="499"/>
      <c r="D82" s="500" t="s">
        <v>84</v>
      </c>
      <c r="E82" s="495">
        <f aca="true" t="shared" si="31" ref="E82:N82">SUM(E83+E84)</f>
        <v>1215134</v>
      </c>
      <c r="F82" s="495">
        <f t="shared" si="31"/>
        <v>1543687</v>
      </c>
      <c r="G82" s="495">
        <f t="shared" si="31"/>
        <v>10331</v>
      </c>
      <c r="H82" s="495">
        <f t="shared" si="31"/>
        <v>1554018</v>
      </c>
      <c r="I82" s="495">
        <f t="shared" si="31"/>
        <v>0</v>
      </c>
      <c r="J82" s="495">
        <f t="shared" si="31"/>
        <v>1554018</v>
      </c>
      <c r="K82" s="495">
        <f t="shared" si="31"/>
        <v>0</v>
      </c>
      <c r="L82" s="495">
        <f t="shared" si="31"/>
        <v>1554018</v>
      </c>
      <c r="M82" s="495">
        <f t="shared" si="31"/>
        <v>0</v>
      </c>
      <c r="N82" s="495">
        <f t="shared" si="31"/>
        <v>1554018</v>
      </c>
      <c r="O82" s="103"/>
      <c r="P82" s="496">
        <f>N82+O82</f>
        <v>1554018</v>
      </c>
      <c r="Q82" s="496"/>
      <c r="R82" s="496">
        <f t="shared" si="18"/>
        <v>1554018</v>
      </c>
    </row>
    <row r="83" spans="1:18" ht="15" hidden="1">
      <c r="A83" s="491"/>
      <c r="B83" s="519"/>
      <c r="C83" s="499" t="s">
        <v>85</v>
      </c>
      <c r="D83" s="500" t="s">
        <v>86</v>
      </c>
      <c r="E83" s="495">
        <v>1215034</v>
      </c>
      <c r="F83" s="495">
        <v>1542687</v>
      </c>
      <c r="G83" s="514">
        <v>10331</v>
      </c>
      <c r="H83" s="514">
        <f>SUM(F83+G83)</f>
        <v>1553018</v>
      </c>
      <c r="I83" s="489"/>
      <c r="J83" s="524">
        <f>H83+I83</f>
        <v>1553018</v>
      </c>
      <c r="K83" s="103"/>
      <c r="L83" s="504">
        <f>J83+K83</f>
        <v>1553018</v>
      </c>
      <c r="M83" s="103"/>
      <c r="N83" s="504">
        <f>L83+M83</f>
        <v>1553018</v>
      </c>
      <c r="O83" s="103"/>
      <c r="P83" s="496">
        <f>N83+O83</f>
        <v>1553018</v>
      </c>
      <c r="Q83" s="496"/>
      <c r="R83" s="496">
        <f t="shared" si="18"/>
        <v>1553018</v>
      </c>
    </row>
    <row r="84" spans="1:18" ht="15" hidden="1">
      <c r="A84" s="491"/>
      <c r="B84" s="519"/>
      <c r="C84" s="499" t="s">
        <v>87</v>
      </c>
      <c r="D84" s="500" t="s">
        <v>88</v>
      </c>
      <c r="E84" s="495">
        <v>100</v>
      </c>
      <c r="F84" s="495">
        <v>1000</v>
      </c>
      <c r="G84" s="495">
        <v>0</v>
      </c>
      <c r="H84" s="495">
        <v>1000</v>
      </c>
      <c r="I84" s="489"/>
      <c r="J84" s="524">
        <f>H84+I84</f>
        <v>1000</v>
      </c>
      <c r="K84" s="103"/>
      <c r="L84" s="504">
        <f>J84+K84</f>
        <v>1000</v>
      </c>
      <c r="M84" s="103"/>
      <c r="N84" s="504">
        <f>L84+M84</f>
        <v>1000</v>
      </c>
      <c r="O84" s="103"/>
      <c r="P84" s="496">
        <f>N84+O84</f>
        <v>1000</v>
      </c>
      <c r="Q84" s="496"/>
      <c r="R84" s="496">
        <f t="shared" si="18"/>
        <v>1000</v>
      </c>
    </row>
    <row r="85" spans="1:18" ht="15">
      <c r="A85" s="485">
        <v>758</v>
      </c>
      <c r="B85" s="517"/>
      <c r="C85" s="507"/>
      <c r="D85" s="508" t="s">
        <v>89</v>
      </c>
      <c r="E85" s="488" t="e">
        <f>SUM(E86+#REF!+E88+E90)</f>
        <v>#REF!</v>
      </c>
      <c r="F85" s="488">
        <f aca="true" t="shared" si="32" ref="F85:K85">SUM(F86+F88+F90+F93)</f>
        <v>5087055</v>
      </c>
      <c r="G85" s="488">
        <f t="shared" si="32"/>
        <v>349799</v>
      </c>
      <c r="H85" s="488">
        <f t="shared" si="32"/>
        <v>5436854</v>
      </c>
      <c r="I85" s="488">
        <f t="shared" si="32"/>
        <v>0</v>
      </c>
      <c r="J85" s="488">
        <f t="shared" si="32"/>
        <v>5436854</v>
      </c>
      <c r="K85" s="488">
        <f t="shared" si="32"/>
        <v>0</v>
      </c>
      <c r="L85" s="488">
        <f>SUM(L86+L88+L90+L93)</f>
        <v>5436854</v>
      </c>
      <c r="M85" s="488">
        <f>SUM(M86+M88+M90+M93)</f>
        <v>362861</v>
      </c>
      <c r="N85" s="488">
        <f>SUM(N86+N88+N90+N93)</f>
        <v>5799715</v>
      </c>
      <c r="O85" s="525">
        <f>SUM(O86+O88+O90+O93)</f>
        <v>64119</v>
      </c>
      <c r="P85" s="526">
        <f>SUM(P86+P88+P90+P93)</f>
        <v>5863834</v>
      </c>
      <c r="Q85" s="527">
        <f>Q86+Q88+Q90+Q93</f>
        <v>6670</v>
      </c>
      <c r="R85" s="496">
        <f t="shared" si="18"/>
        <v>5870504</v>
      </c>
    </row>
    <row r="86" spans="1:18" ht="30" hidden="1">
      <c r="A86" s="491"/>
      <c r="B86" s="519">
        <v>75801</v>
      </c>
      <c r="C86" s="499"/>
      <c r="D86" s="500" t="s">
        <v>90</v>
      </c>
      <c r="E86" s="495">
        <f aca="true" t="shared" si="33" ref="E86:N86">SUM(E87)</f>
        <v>3827883</v>
      </c>
      <c r="F86" s="495">
        <f t="shared" si="33"/>
        <v>4555356</v>
      </c>
      <c r="G86" s="495">
        <f t="shared" si="33"/>
        <v>349799</v>
      </c>
      <c r="H86" s="495">
        <f t="shared" si="33"/>
        <v>4905155</v>
      </c>
      <c r="I86" s="495">
        <f t="shared" si="33"/>
        <v>0</v>
      </c>
      <c r="J86" s="495">
        <f t="shared" si="33"/>
        <v>4905155</v>
      </c>
      <c r="K86" s="495">
        <f t="shared" si="33"/>
        <v>0</v>
      </c>
      <c r="L86" s="495">
        <f t="shared" si="33"/>
        <v>4905155</v>
      </c>
      <c r="M86" s="495">
        <f t="shared" si="33"/>
        <v>0</v>
      </c>
      <c r="N86" s="495">
        <f t="shared" si="33"/>
        <v>4905155</v>
      </c>
      <c r="O86" s="103"/>
      <c r="P86" s="496">
        <f>N86</f>
        <v>4905155</v>
      </c>
      <c r="Q86" s="496"/>
      <c r="R86" s="496">
        <f t="shared" si="18"/>
        <v>4905155</v>
      </c>
    </row>
    <row r="87" spans="1:18" ht="15" hidden="1">
      <c r="A87" s="491"/>
      <c r="B87" s="519"/>
      <c r="C87" s="499" t="s">
        <v>91</v>
      </c>
      <c r="D87" s="500" t="s">
        <v>92</v>
      </c>
      <c r="E87" s="495">
        <v>3827883</v>
      </c>
      <c r="F87" s="495">
        <v>4555356</v>
      </c>
      <c r="G87" s="489">
        <v>349799</v>
      </c>
      <c r="H87" s="514">
        <f>SUM(F87+G87)</f>
        <v>4905155</v>
      </c>
      <c r="I87" s="489"/>
      <c r="J87" s="514">
        <f>H87+I87</f>
        <v>4905155</v>
      </c>
      <c r="K87" s="103"/>
      <c r="L87" s="504">
        <f>J87+K87</f>
        <v>4905155</v>
      </c>
      <c r="M87" s="103"/>
      <c r="N87" s="504">
        <f>L87+M87</f>
        <v>4905155</v>
      </c>
      <c r="O87" s="103"/>
      <c r="P87" s="496">
        <f>N87</f>
        <v>4905155</v>
      </c>
      <c r="Q87" s="496"/>
      <c r="R87" s="496">
        <f t="shared" si="18"/>
        <v>4905155</v>
      </c>
    </row>
    <row r="88" spans="1:18" ht="30" hidden="1">
      <c r="A88" s="491"/>
      <c r="B88" s="519">
        <v>75807</v>
      </c>
      <c r="C88" s="499"/>
      <c r="D88" s="500" t="s">
        <v>93</v>
      </c>
      <c r="E88" s="495">
        <f>SUM(E89)</f>
        <v>558929</v>
      </c>
      <c r="F88" s="495">
        <f>SUM(F89)</f>
        <v>495409</v>
      </c>
      <c r="G88" s="489">
        <v>0</v>
      </c>
      <c r="H88" s="495">
        <f aca="true" t="shared" si="34" ref="H88:N88">SUM(H89)</f>
        <v>495409</v>
      </c>
      <c r="I88" s="495">
        <f t="shared" si="34"/>
        <v>0</v>
      </c>
      <c r="J88" s="495">
        <f t="shared" si="34"/>
        <v>495409</v>
      </c>
      <c r="K88" s="495">
        <f t="shared" si="34"/>
        <v>0</v>
      </c>
      <c r="L88" s="495">
        <f t="shared" si="34"/>
        <v>495409</v>
      </c>
      <c r="M88" s="495">
        <f t="shared" si="34"/>
        <v>0</v>
      </c>
      <c r="N88" s="495">
        <f t="shared" si="34"/>
        <v>495409</v>
      </c>
      <c r="O88" s="103"/>
      <c r="P88" s="496">
        <f>N88</f>
        <v>495409</v>
      </c>
      <c r="Q88" s="496"/>
      <c r="R88" s="496">
        <f t="shared" si="18"/>
        <v>495409</v>
      </c>
    </row>
    <row r="89" spans="1:18" ht="15" hidden="1">
      <c r="A89" s="491"/>
      <c r="B89" s="491"/>
      <c r="C89" s="499" t="s">
        <v>91</v>
      </c>
      <c r="D89" s="500" t="s">
        <v>92</v>
      </c>
      <c r="E89" s="495">
        <v>558929</v>
      </c>
      <c r="F89" s="495">
        <v>495409</v>
      </c>
      <c r="G89" s="489">
        <v>0</v>
      </c>
      <c r="H89" s="495">
        <v>495409</v>
      </c>
      <c r="I89" s="489"/>
      <c r="J89" s="514">
        <f>H89+I89</f>
        <v>495409</v>
      </c>
      <c r="K89" s="103"/>
      <c r="L89" s="504">
        <f>J89+K89</f>
        <v>495409</v>
      </c>
      <c r="M89" s="103"/>
      <c r="N89" s="504">
        <f>L89+M89</f>
        <v>495409</v>
      </c>
      <c r="O89" s="103"/>
      <c r="P89" s="496">
        <f>N89</f>
        <v>495409</v>
      </c>
      <c r="Q89" s="496"/>
      <c r="R89" s="496">
        <f t="shared" si="18"/>
        <v>495409</v>
      </c>
    </row>
    <row r="90" spans="1:18" ht="15">
      <c r="A90" s="491"/>
      <c r="B90" s="491">
        <v>75814</v>
      </c>
      <c r="C90" s="499"/>
      <c r="D90" s="500" t="s">
        <v>94</v>
      </c>
      <c r="E90" s="495">
        <f>SUM(E91:E92)</f>
        <v>177718</v>
      </c>
      <c r="F90" s="495">
        <f>SUM(F91:F92)</f>
        <v>10100</v>
      </c>
      <c r="G90" s="489">
        <v>0</v>
      </c>
      <c r="H90" s="495">
        <f>SUM(H91:H92)</f>
        <v>10100</v>
      </c>
      <c r="I90" s="495"/>
      <c r="J90" s="495">
        <f>SUM(J91:J92)</f>
        <v>10100</v>
      </c>
      <c r="K90" s="495">
        <f>SUM(K91:K92)</f>
        <v>0</v>
      </c>
      <c r="L90" s="495">
        <f>SUM(L91:L92)</f>
        <v>10100</v>
      </c>
      <c r="M90" s="495">
        <f>SUM(M91:M92)</f>
        <v>362861</v>
      </c>
      <c r="N90" s="495">
        <f>SUM(N91:N92)</f>
        <v>372961</v>
      </c>
      <c r="O90" s="528">
        <f>O91+O92</f>
        <v>64119</v>
      </c>
      <c r="P90" s="529">
        <f>P91+P92</f>
        <v>437080</v>
      </c>
      <c r="Q90" s="496">
        <f>Q91+Q92</f>
        <v>6670</v>
      </c>
      <c r="R90" s="496">
        <f t="shared" si="18"/>
        <v>443750</v>
      </c>
    </row>
    <row r="91" spans="1:18" ht="15">
      <c r="A91" s="491"/>
      <c r="B91" s="491"/>
      <c r="C91" s="499" t="s">
        <v>32</v>
      </c>
      <c r="D91" s="500" t="s">
        <v>33</v>
      </c>
      <c r="E91" s="495">
        <v>42000</v>
      </c>
      <c r="F91" s="495">
        <v>10000</v>
      </c>
      <c r="G91" s="489">
        <v>0</v>
      </c>
      <c r="H91" s="495">
        <v>10000</v>
      </c>
      <c r="I91" s="489"/>
      <c r="J91" s="524">
        <f>H91+I91</f>
        <v>10000</v>
      </c>
      <c r="K91" s="103"/>
      <c r="L91" s="504">
        <f>J91+K91</f>
        <v>10000</v>
      </c>
      <c r="M91" s="103">
        <v>20000</v>
      </c>
      <c r="N91" s="504">
        <f>L91+M91</f>
        <v>30000</v>
      </c>
      <c r="O91" s="504">
        <v>13000</v>
      </c>
      <c r="P91" s="496">
        <f>N91+O91</f>
        <v>43000</v>
      </c>
      <c r="Q91" s="496">
        <v>6670</v>
      </c>
      <c r="R91" s="496">
        <f t="shared" si="18"/>
        <v>49670</v>
      </c>
    </row>
    <row r="92" spans="1:18" ht="15" hidden="1">
      <c r="A92" s="491"/>
      <c r="B92" s="491"/>
      <c r="C92" s="499" t="s">
        <v>95</v>
      </c>
      <c r="D92" s="500" t="s">
        <v>96</v>
      </c>
      <c r="E92" s="495">
        <v>135718</v>
      </c>
      <c r="F92" s="495">
        <v>100</v>
      </c>
      <c r="G92" s="489">
        <v>0</v>
      </c>
      <c r="H92" s="495">
        <v>100</v>
      </c>
      <c r="I92" s="524"/>
      <c r="J92" s="524">
        <f>H92+I92</f>
        <v>100</v>
      </c>
      <c r="K92" s="103"/>
      <c r="L92" s="504">
        <f>J92+K92</f>
        <v>100</v>
      </c>
      <c r="M92" s="504">
        <v>342861</v>
      </c>
      <c r="N92" s="504">
        <f>L92+M92</f>
        <v>342961</v>
      </c>
      <c r="O92" s="103">
        <v>51119</v>
      </c>
      <c r="P92" s="496">
        <f>N92+O92</f>
        <v>394080</v>
      </c>
      <c r="Q92" s="496"/>
      <c r="R92" s="496">
        <f t="shared" si="18"/>
        <v>394080</v>
      </c>
    </row>
    <row r="93" spans="1:18" ht="30" hidden="1">
      <c r="A93" s="491"/>
      <c r="B93" s="491">
        <v>75831</v>
      </c>
      <c r="C93" s="499"/>
      <c r="D93" s="500" t="s">
        <v>97</v>
      </c>
      <c r="E93" s="495">
        <v>0</v>
      </c>
      <c r="F93" s="495">
        <f>SUM(F94)</f>
        <v>26190</v>
      </c>
      <c r="G93" s="489">
        <v>0</v>
      </c>
      <c r="H93" s="495">
        <f aca="true" t="shared" si="35" ref="H93:N93">SUM(H94)</f>
        <v>26190</v>
      </c>
      <c r="I93" s="495">
        <f t="shared" si="35"/>
        <v>0</v>
      </c>
      <c r="J93" s="495">
        <f t="shared" si="35"/>
        <v>26190</v>
      </c>
      <c r="K93" s="495">
        <f t="shared" si="35"/>
        <v>0</v>
      </c>
      <c r="L93" s="495">
        <f t="shared" si="35"/>
        <v>26190</v>
      </c>
      <c r="M93" s="495">
        <f t="shared" si="35"/>
        <v>0</v>
      </c>
      <c r="N93" s="495">
        <f t="shared" si="35"/>
        <v>26190</v>
      </c>
      <c r="O93" s="103"/>
      <c r="P93" s="530">
        <f>P94</f>
        <v>26190</v>
      </c>
      <c r="Q93" s="496"/>
      <c r="R93" s="496">
        <f t="shared" si="18"/>
        <v>26190</v>
      </c>
    </row>
    <row r="94" spans="1:18" ht="15" hidden="1">
      <c r="A94" s="491"/>
      <c r="B94" s="491"/>
      <c r="C94" s="499" t="s">
        <v>91</v>
      </c>
      <c r="D94" s="500" t="s">
        <v>92</v>
      </c>
      <c r="E94" s="495">
        <v>0</v>
      </c>
      <c r="F94" s="495">
        <v>26190</v>
      </c>
      <c r="G94" s="489">
        <v>0</v>
      </c>
      <c r="H94" s="495">
        <v>26190</v>
      </c>
      <c r="I94" s="489"/>
      <c r="J94" s="514">
        <f>H94+I94</f>
        <v>26190</v>
      </c>
      <c r="K94" s="103"/>
      <c r="L94" s="504">
        <f>J94+K94</f>
        <v>26190</v>
      </c>
      <c r="M94" s="103"/>
      <c r="N94" s="504">
        <f>L94+M94</f>
        <v>26190</v>
      </c>
      <c r="O94" s="103"/>
      <c r="P94" s="496">
        <f>N94+O94</f>
        <v>26190</v>
      </c>
      <c r="Q94" s="496"/>
      <c r="R94" s="496">
        <f t="shared" si="18"/>
        <v>26190</v>
      </c>
    </row>
    <row r="95" spans="1:18" ht="15" hidden="1">
      <c r="A95" s="485">
        <v>801</v>
      </c>
      <c r="B95" s="485"/>
      <c r="C95" s="507"/>
      <c r="D95" s="508" t="s">
        <v>98</v>
      </c>
      <c r="E95" s="488" t="e">
        <f>SUM(E96+E103+#REF!+#REF!)</f>
        <v>#REF!</v>
      </c>
      <c r="F95" s="488">
        <f>SUM(F96+F103)</f>
        <v>210543</v>
      </c>
      <c r="G95" s="489">
        <v>0</v>
      </c>
      <c r="H95" s="488">
        <f aca="true" t="shared" si="36" ref="H95:N95">SUM(H96+H103)</f>
        <v>210543</v>
      </c>
      <c r="I95" s="488">
        <f t="shared" si="36"/>
        <v>0</v>
      </c>
      <c r="J95" s="488">
        <f t="shared" si="36"/>
        <v>210543</v>
      </c>
      <c r="K95" s="488">
        <f t="shared" si="36"/>
        <v>0</v>
      </c>
      <c r="L95" s="488">
        <f t="shared" si="36"/>
        <v>210543</v>
      </c>
      <c r="M95" s="488">
        <f t="shared" si="36"/>
        <v>6686</v>
      </c>
      <c r="N95" s="488">
        <f t="shared" si="36"/>
        <v>217229</v>
      </c>
      <c r="O95" s="525">
        <f>O96+O103+O107</f>
        <v>9665</v>
      </c>
      <c r="P95" s="526">
        <f>P96+P103+P107</f>
        <v>226894</v>
      </c>
      <c r="Q95" s="496"/>
      <c r="R95" s="496">
        <f t="shared" si="18"/>
        <v>226894</v>
      </c>
    </row>
    <row r="96" spans="1:18" ht="15" hidden="1">
      <c r="A96" s="491"/>
      <c r="B96" s="491">
        <v>80101</v>
      </c>
      <c r="C96" s="499"/>
      <c r="D96" s="500" t="s">
        <v>99</v>
      </c>
      <c r="E96" s="495">
        <f>SUM(E98:E102)</f>
        <v>53680</v>
      </c>
      <c r="F96" s="495">
        <f>SUM(F98:F102)</f>
        <v>55268</v>
      </c>
      <c r="G96" s="489">
        <v>0</v>
      </c>
      <c r="H96" s="495">
        <f>SUM(H98:H102)</f>
        <v>55268</v>
      </c>
      <c r="I96" s="495">
        <f>SUM(I98:I102)</f>
        <v>0</v>
      </c>
      <c r="J96" s="495">
        <f>SUM(J98:J102)</f>
        <v>55268</v>
      </c>
      <c r="K96" s="495">
        <f>SUM(K98:K102)</f>
        <v>0</v>
      </c>
      <c r="L96" s="495">
        <f>SUM(L98:L102)</f>
        <v>55268</v>
      </c>
      <c r="M96" s="531">
        <f>SUM(M97:M102)</f>
        <v>6686</v>
      </c>
      <c r="N96" s="504">
        <f>SUM(N97:N102)</f>
        <v>61954</v>
      </c>
      <c r="O96" s="504">
        <f>SUM(O97:O102)</f>
        <v>545</v>
      </c>
      <c r="P96" s="496">
        <f>SUM(P97:P102)</f>
        <v>62499</v>
      </c>
      <c r="Q96" s="496"/>
      <c r="R96" s="496">
        <f t="shared" si="18"/>
        <v>62499</v>
      </c>
    </row>
    <row r="97" spans="1:18" ht="15" hidden="1">
      <c r="A97" s="491"/>
      <c r="B97" s="491"/>
      <c r="C97" s="499" t="s">
        <v>41</v>
      </c>
      <c r="D97" s="500" t="s">
        <v>42</v>
      </c>
      <c r="E97" s="495"/>
      <c r="F97" s="495"/>
      <c r="G97" s="489"/>
      <c r="H97" s="495"/>
      <c r="I97" s="495"/>
      <c r="J97" s="495"/>
      <c r="K97" s="497"/>
      <c r="L97" s="497"/>
      <c r="M97" s="103">
        <v>3500</v>
      </c>
      <c r="N97" s="504">
        <f aca="true" t="shared" si="37" ref="N97:N102">L97+M97</f>
        <v>3500</v>
      </c>
      <c r="O97" s="103"/>
      <c r="P97" s="496">
        <f aca="true" t="shared" si="38" ref="P97:P102">N97+O97</f>
        <v>3500</v>
      </c>
      <c r="Q97" s="496"/>
      <c r="R97" s="496">
        <f t="shared" si="18"/>
        <v>3500</v>
      </c>
    </row>
    <row r="98" spans="1:18" ht="15" hidden="1">
      <c r="A98" s="491"/>
      <c r="B98" s="491"/>
      <c r="C98" s="499" t="s">
        <v>32</v>
      </c>
      <c r="D98" s="500" t="s">
        <v>33</v>
      </c>
      <c r="E98" s="495">
        <v>3150</v>
      </c>
      <c r="F98" s="495">
        <v>6000</v>
      </c>
      <c r="G98" s="489">
        <v>0</v>
      </c>
      <c r="H98" s="495">
        <v>6000</v>
      </c>
      <c r="I98" s="489"/>
      <c r="J98" s="514">
        <f>H98+I98</f>
        <v>6000</v>
      </c>
      <c r="K98" s="103"/>
      <c r="L98" s="504">
        <f>J98+K98</f>
        <v>6000</v>
      </c>
      <c r="M98" s="103"/>
      <c r="N98" s="504">
        <f t="shared" si="37"/>
        <v>6000</v>
      </c>
      <c r="O98" s="103"/>
      <c r="P98" s="496">
        <f t="shared" si="38"/>
        <v>6000</v>
      </c>
      <c r="Q98" s="496"/>
      <c r="R98" s="496">
        <f t="shared" si="18"/>
        <v>6000</v>
      </c>
    </row>
    <row r="99" spans="1:18" ht="15" hidden="1">
      <c r="A99" s="491"/>
      <c r="B99" s="491"/>
      <c r="C99" s="499" t="s">
        <v>95</v>
      </c>
      <c r="D99" s="500" t="s">
        <v>96</v>
      </c>
      <c r="E99" s="495">
        <v>700</v>
      </c>
      <c r="F99" s="495">
        <v>550</v>
      </c>
      <c r="G99" s="489">
        <v>0</v>
      </c>
      <c r="H99" s="495">
        <v>550</v>
      </c>
      <c r="I99" s="489"/>
      <c r="J99" s="514">
        <f>H99+I99</f>
        <v>550</v>
      </c>
      <c r="K99" s="103"/>
      <c r="L99" s="504">
        <f>J99+K99</f>
        <v>550</v>
      </c>
      <c r="M99" s="103">
        <v>1000</v>
      </c>
      <c r="N99" s="504">
        <f t="shared" si="37"/>
        <v>1550</v>
      </c>
      <c r="O99" s="103"/>
      <c r="P99" s="496">
        <f t="shared" si="38"/>
        <v>1550</v>
      </c>
      <c r="Q99" s="496"/>
      <c r="R99" s="496">
        <f t="shared" si="18"/>
        <v>1550</v>
      </c>
    </row>
    <row r="100" spans="1:18" ht="45" hidden="1">
      <c r="A100" s="491"/>
      <c r="B100" s="491"/>
      <c r="C100" s="499" t="s">
        <v>100</v>
      </c>
      <c r="D100" s="500" t="s">
        <v>107</v>
      </c>
      <c r="E100" s="495"/>
      <c r="F100" s="495"/>
      <c r="G100" s="489"/>
      <c r="H100" s="495"/>
      <c r="I100" s="489"/>
      <c r="J100" s="514"/>
      <c r="K100" s="103"/>
      <c r="L100" s="504"/>
      <c r="M100" s="103">
        <v>2186</v>
      </c>
      <c r="N100" s="504">
        <f t="shared" si="37"/>
        <v>2186</v>
      </c>
      <c r="O100" s="103">
        <v>546</v>
      </c>
      <c r="P100" s="496">
        <f t="shared" si="38"/>
        <v>2732</v>
      </c>
      <c r="Q100" s="496"/>
      <c r="R100" s="496">
        <f t="shared" si="18"/>
        <v>2732</v>
      </c>
    </row>
    <row r="101" spans="1:18" ht="60" hidden="1">
      <c r="A101" s="491"/>
      <c r="B101" s="491"/>
      <c r="C101" s="499" t="s">
        <v>300</v>
      </c>
      <c r="D101" s="500" t="s">
        <v>301</v>
      </c>
      <c r="E101" s="495"/>
      <c r="F101" s="495"/>
      <c r="G101" s="489">
        <v>48718</v>
      </c>
      <c r="H101" s="495">
        <f>F101+G101</f>
        <v>48718</v>
      </c>
      <c r="I101" s="524"/>
      <c r="J101" s="524">
        <f>H101+I101</f>
        <v>48718</v>
      </c>
      <c r="K101" s="103"/>
      <c r="L101" s="504">
        <f>J101+K101</f>
        <v>48718</v>
      </c>
      <c r="M101" s="103"/>
      <c r="N101" s="504">
        <f t="shared" si="37"/>
        <v>48718</v>
      </c>
      <c r="O101" s="103">
        <v>-1</v>
      </c>
      <c r="P101" s="496">
        <f t="shared" si="38"/>
        <v>48717</v>
      </c>
      <c r="Q101" s="496"/>
      <c r="R101" s="496">
        <f t="shared" si="18"/>
        <v>48717</v>
      </c>
    </row>
    <row r="102" spans="1:18" ht="90" hidden="1">
      <c r="A102" s="491"/>
      <c r="B102" s="491"/>
      <c r="C102" s="499" t="s">
        <v>265</v>
      </c>
      <c r="D102" s="500" t="s">
        <v>266</v>
      </c>
      <c r="E102" s="495">
        <v>49830</v>
      </c>
      <c r="F102" s="495">
        <v>48718</v>
      </c>
      <c r="G102" s="489">
        <v>-48718</v>
      </c>
      <c r="H102" s="495">
        <f>F102+G102</f>
        <v>0</v>
      </c>
      <c r="I102" s="532"/>
      <c r="J102" s="524">
        <f>H102+I102</f>
        <v>0</v>
      </c>
      <c r="K102" s="103"/>
      <c r="L102" s="504">
        <f>J102+K102</f>
        <v>0</v>
      </c>
      <c r="M102" s="103"/>
      <c r="N102" s="504">
        <f t="shared" si="37"/>
        <v>0</v>
      </c>
      <c r="O102" s="103"/>
      <c r="P102" s="496">
        <f t="shared" si="38"/>
        <v>0</v>
      </c>
      <c r="Q102" s="496"/>
      <c r="R102" s="496">
        <f t="shared" si="18"/>
        <v>0</v>
      </c>
    </row>
    <row r="103" spans="1:18" ht="15" hidden="1">
      <c r="A103" s="491"/>
      <c r="B103" s="491">
        <v>80104</v>
      </c>
      <c r="C103" s="499"/>
      <c r="D103" s="500" t="s">
        <v>101</v>
      </c>
      <c r="E103" s="495">
        <f>SUM(E104:E106)</f>
        <v>114750</v>
      </c>
      <c r="F103" s="495">
        <f>SUM(F104:F106)</f>
        <v>155275</v>
      </c>
      <c r="G103" s="489">
        <v>0</v>
      </c>
      <c r="H103" s="495">
        <f aca="true" t="shared" si="39" ref="H103:N103">SUM(H104:H106)</f>
        <v>155275</v>
      </c>
      <c r="I103" s="495">
        <f t="shared" si="39"/>
        <v>0</v>
      </c>
      <c r="J103" s="495">
        <f t="shared" si="39"/>
        <v>155275</v>
      </c>
      <c r="K103" s="495">
        <f t="shared" si="39"/>
        <v>0</v>
      </c>
      <c r="L103" s="495">
        <f t="shared" si="39"/>
        <v>155275</v>
      </c>
      <c r="M103" s="495">
        <f t="shared" si="39"/>
        <v>0</v>
      </c>
      <c r="N103" s="495">
        <f t="shared" si="39"/>
        <v>155275</v>
      </c>
      <c r="O103" s="103"/>
      <c r="P103" s="496">
        <f>SUM(P104:P106)</f>
        <v>155275</v>
      </c>
      <c r="Q103" s="496"/>
      <c r="R103" s="496">
        <f t="shared" si="18"/>
        <v>155275</v>
      </c>
    </row>
    <row r="104" spans="1:18" ht="15" hidden="1">
      <c r="A104" s="491"/>
      <c r="B104" s="491"/>
      <c r="C104" s="499" t="s">
        <v>41</v>
      </c>
      <c r="D104" s="500" t="s">
        <v>42</v>
      </c>
      <c r="E104" s="495">
        <v>113400</v>
      </c>
      <c r="F104" s="495">
        <v>153125</v>
      </c>
      <c r="G104" s="489">
        <v>0</v>
      </c>
      <c r="H104" s="495">
        <v>153125</v>
      </c>
      <c r="I104" s="489"/>
      <c r="J104" s="514">
        <f>H104+I104</f>
        <v>153125</v>
      </c>
      <c r="K104" s="103"/>
      <c r="L104" s="504">
        <f>J104+K104</f>
        <v>153125</v>
      </c>
      <c r="M104" s="103"/>
      <c r="N104" s="504">
        <f>L104+M104</f>
        <v>153125</v>
      </c>
      <c r="O104" s="103"/>
      <c r="P104" s="496">
        <f aca="true" t="shared" si="40" ref="P104:P140">N104+O104</f>
        <v>153125</v>
      </c>
      <c r="Q104" s="496"/>
      <c r="R104" s="496">
        <f t="shared" si="18"/>
        <v>153125</v>
      </c>
    </row>
    <row r="105" spans="1:18" ht="15" hidden="1">
      <c r="A105" s="491"/>
      <c r="B105" s="491"/>
      <c r="C105" s="499" t="s">
        <v>32</v>
      </c>
      <c r="D105" s="500" t="s">
        <v>33</v>
      </c>
      <c r="E105" s="495">
        <v>1200</v>
      </c>
      <c r="F105" s="495">
        <v>2000</v>
      </c>
      <c r="G105" s="489">
        <v>0</v>
      </c>
      <c r="H105" s="495">
        <v>2000</v>
      </c>
      <c r="I105" s="489"/>
      <c r="J105" s="514">
        <f>H105+I105</f>
        <v>2000</v>
      </c>
      <c r="K105" s="103"/>
      <c r="L105" s="504">
        <f>J105+K105</f>
        <v>2000</v>
      </c>
      <c r="M105" s="103"/>
      <c r="N105" s="504">
        <f>L105+M105</f>
        <v>2000</v>
      </c>
      <c r="O105" s="103"/>
      <c r="P105" s="496">
        <f t="shared" si="40"/>
        <v>2000</v>
      </c>
      <c r="Q105" s="496"/>
      <c r="R105" s="496">
        <f t="shared" si="18"/>
        <v>2000</v>
      </c>
    </row>
    <row r="106" spans="1:18" ht="15" hidden="1">
      <c r="A106" s="491"/>
      <c r="B106" s="491"/>
      <c r="C106" s="499" t="s">
        <v>95</v>
      </c>
      <c r="D106" s="500" t="s">
        <v>96</v>
      </c>
      <c r="E106" s="495">
        <v>150</v>
      </c>
      <c r="F106" s="495">
        <v>150</v>
      </c>
      <c r="G106" s="489">
        <v>0</v>
      </c>
      <c r="H106" s="495">
        <v>150</v>
      </c>
      <c r="I106" s="489"/>
      <c r="J106" s="514">
        <f>H106+I106</f>
        <v>150</v>
      </c>
      <c r="K106" s="103"/>
      <c r="L106" s="504">
        <f>J106+K106</f>
        <v>150</v>
      </c>
      <c r="M106" s="103"/>
      <c r="N106" s="504">
        <f>L106+M106</f>
        <v>150</v>
      </c>
      <c r="O106" s="103"/>
      <c r="P106" s="496">
        <f t="shared" si="40"/>
        <v>150</v>
      </c>
      <c r="Q106" s="496"/>
      <c r="R106" s="496">
        <f t="shared" si="18"/>
        <v>150</v>
      </c>
    </row>
    <row r="107" spans="1:18" ht="15" hidden="1">
      <c r="A107" s="491"/>
      <c r="B107" s="491">
        <v>80195</v>
      </c>
      <c r="C107" s="499"/>
      <c r="D107" s="500"/>
      <c r="E107" s="495"/>
      <c r="F107" s="495"/>
      <c r="G107" s="489"/>
      <c r="H107" s="495"/>
      <c r="I107" s="489"/>
      <c r="J107" s="514"/>
      <c r="K107" s="103"/>
      <c r="L107" s="504"/>
      <c r="M107" s="103"/>
      <c r="N107" s="504"/>
      <c r="O107" s="103">
        <v>9120</v>
      </c>
      <c r="P107" s="496">
        <f t="shared" si="40"/>
        <v>9120</v>
      </c>
      <c r="Q107" s="496"/>
      <c r="R107" s="496">
        <f t="shared" si="18"/>
        <v>9120</v>
      </c>
    </row>
    <row r="108" spans="1:18" ht="15" hidden="1">
      <c r="A108" s="491"/>
      <c r="B108" s="491"/>
      <c r="C108" s="499" t="s">
        <v>100</v>
      </c>
      <c r="D108" s="500"/>
      <c r="E108" s="495"/>
      <c r="F108" s="495"/>
      <c r="G108" s="489"/>
      <c r="H108" s="495"/>
      <c r="I108" s="489"/>
      <c r="J108" s="514"/>
      <c r="K108" s="103"/>
      <c r="L108" s="504"/>
      <c r="M108" s="103"/>
      <c r="N108" s="504"/>
      <c r="O108" s="103">
        <v>9120</v>
      </c>
      <c r="P108" s="496">
        <f t="shared" si="40"/>
        <v>9120</v>
      </c>
      <c r="Q108" s="496"/>
      <c r="R108" s="496">
        <f t="shared" si="18"/>
        <v>9120</v>
      </c>
    </row>
    <row r="109" spans="1:18" ht="14.25">
      <c r="A109" s="485">
        <v>852</v>
      </c>
      <c r="B109" s="485"/>
      <c r="C109" s="507"/>
      <c r="D109" s="508" t="s">
        <v>103</v>
      </c>
      <c r="E109" s="488" t="e">
        <f>SUM(E111+E113+E115+#REF!+E119+#REF!+#REF!)</f>
        <v>#REF!</v>
      </c>
      <c r="F109" s="488">
        <f>SUM(F111+F113+F115+F119)</f>
        <v>817365</v>
      </c>
      <c r="G109" s="489">
        <v>0</v>
      </c>
      <c r="H109" s="488">
        <f>SUM(H111+H113+H115+H119)</f>
        <v>817365</v>
      </c>
      <c r="I109" s="488">
        <f aca="true" t="shared" si="41" ref="I109:N109">SUM(I111+I113+I115+I119+I123)</f>
        <v>10014</v>
      </c>
      <c r="J109" s="488">
        <f t="shared" si="41"/>
        <v>827379</v>
      </c>
      <c r="K109" s="488">
        <f t="shared" si="41"/>
        <v>0</v>
      </c>
      <c r="L109" s="488">
        <f t="shared" si="41"/>
        <v>827379</v>
      </c>
      <c r="M109" s="488">
        <f t="shared" si="41"/>
        <v>46700</v>
      </c>
      <c r="N109" s="488">
        <f t="shared" si="41"/>
        <v>874079</v>
      </c>
      <c r="O109" s="103"/>
      <c r="P109" s="490">
        <f t="shared" si="40"/>
        <v>874079</v>
      </c>
      <c r="Q109" s="490">
        <f>Q115+Q123</f>
        <v>27469</v>
      </c>
      <c r="R109" s="490">
        <f t="shared" si="18"/>
        <v>901548</v>
      </c>
    </row>
    <row r="110" spans="1:18" ht="15" hidden="1">
      <c r="A110" s="485"/>
      <c r="B110" s="485"/>
      <c r="C110" s="507"/>
      <c r="D110" s="508"/>
      <c r="E110" s="488"/>
      <c r="F110" s="488"/>
      <c r="G110" s="489"/>
      <c r="H110" s="488"/>
      <c r="I110" s="489"/>
      <c r="J110" s="489"/>
      <c r="K110" s="103"/>
      <c r="L110" s="103"/>
      <c r="M110" s="103"/>
      <c r="N110" s="103"/>
      <c r="O110" s="103"/>
      <c r="P110" s="496">
        <f t="shared" si="40"/>
        <v>0</v>
      </c>
      <c r="Q110" s="496"/>
      <c r="R110" s="496">
        <f t="shared" si="18"/>
        <v>0</v>
      </c>
    </row>
    <row r="111" spans="1:18" ht="45" hidden="1">
      <c r="A111" s="491"/>
      <c r="B111" s="519">
        <v>85212</v>
      </c>
      <c r="C111" s="499"/>
      <c r="D111" s="500" t="s">
        <v>104</v>
      </c>
      <c r="E111" s="495" t="e">
        <f>SUM(E112+#REF!)</f>
        <v>#REF!</v>
      </c>
      <c r="F111" s="495">
        <f>SUM(F112)</f>
        <v>716000</v>
      </c>
      <c r="G111" s="489">
        <v>0</v>
      </c>
      <c r="H111" s="495">
        <f aca="true" t="shared" si="42" ref="H111:N111">SUM(H112)</f>
        <v>716000</v>
      </c>
      <c r="I111" s="495">
        <f t="shared" si="42"/>
        <v>0</v>
      </c>
      <c r="J111" s="495">
        <f t="shared" si="42"/>
        <v>716000</v>
      </c>
      <c r="K111" s="495">
        <f t="shared" si="42"/>
        <v>0</v>
      </c>
      <c r="L111" s="495">
        <f t="shared" si="42"/>
        <v>716000</v>
      </c>
      <c r="M111" s="495">
        <f t="shared" si="42"/>
        <v>0</v>
      </c>
      <c r="N111" s="495">
        <f t="shared" si="42"/>
        <v>716000</v>
      </c>
      <c r="O111" s="103"/>
      <c r="P111" s="496">
        <f t="shared" si="40"/>
        <v>716000</v>
      </c>
      <c r="Q111" s="496"/>
      <c r="R111" s="496">
        <f t="shared" si="18"/>
        <v>716000</v>
      </c>
    </row>
    <row r="112" spans="1:18" ht="60" hidden="1">
      <c r="A112" s="491"/>
      <c r="B112" s="519"/>
      <c r="C112" s="499" t="s">
        <v>36</v>
      </c>
      <c r="D112" s="500" t="s">
        <v>37</v>
      </c>
      <c r="E112" s="495">
        <v>357346</v>
      </c>
      <c r="F112" s="515">
        <v>716000</v>
      </c>
      <c r="G112" s="489">
        <v>0</v>
      </c>
      <c r="H112" s="515">
        <v>716000</v>
      </c>
      <c r="I112" s="489"/>
      <c r="J112" s="514">
        <f>H112+I112</f>
        <v>716000</v>
      </c>
      <c r="K112" s="103"/>
      <c r="L112" s="504">
        <f>J112+K112</f>
        <v>716000</v>
      </c>
      <c r="M112" s="504">
        <v>0</v>
      </c>
      <c r="N112" s="504">
        <f>L112+M112</f>
        <v>716000</v>
      </c>
      <c r="O112" s="103"/>
      <c r="P112" s="496">
        <f t="shared" si="40"/>
        <v>716000</v>
      </c>
      <c r="Q112" s="496"/>
      <c r="R112" s="496">
        <f t="shared" si="18"/>
        <v>716000</v>
      </c>
    </row>
    <row r="113" spans="1:18" ht="60" hidden="1">
      <c r="A113" s="491"/>
      <c r="B113" s="519">
        <v>85213</v>
      </c>
      <c r="C113" s="499"/>
      <c r="D113" s="500" t="s">
        <v>105</v>
      </c>
      <c r="E113" s="495">
        <f>SUM(E114)</f>
        <v>6900</v>
      </c>
      <c r="F113" s="515">
        <f>SUM(F114)</f>
        <v>6500</v>
      </c>
      <c r="G113" s="489">
        <v>0</v>
      </c>
      <c r="H113" s="515">
        <f aca="true" t="shared" si="43" ref="H113:N113">SUM(H114)</f>
        <v>6500</v>
      </c>
      <c r="I113" s="515">
        <f t="shared" si="43"/>
        <v>0</v>
      </c>
      <c r="J113" s="515">
        <f t="shared" si="43"/>
        <v>6500</v>
      </c>
      <c r="K113" s="515">
        <f t="shared" si="43"/>
        <v>0</v>
      </c>
      <c r="L113" s="515">
        <f t="shared" si="43"/>
        <v>6500</v>
      </c>
      <c r="M113" s="515">
        <f t="shared" si="43"/>
        <v>0</v>
      </c>
      <c r="N113" s="515">
        <f t="shared" si="43"/>
        <v>6500</v>
      </c>
      <c r="O113" s="103"/>
      <c r="P113" s="496">
        <f t="shared" si="40"/>
        <v>6500</v>
      </c>
      <c r="Q113" s="496"/>
      <c r="R113" s="496">
        <f t="shared" si="18"/>
        <v>6500</v>
      </c>
    </row>
    <row r="114" spans="1:18" ht="60" hidden="1">
      <c r="A114" s="491"/>
      <c r="B114" s="491"/>
      <c r="C114" s="499" t="s">
        <v>36</v>
      </c>
      <c r="D114" s="500" t="s">
        <v>37</v>
      </c>
      <c r="E114" s="495">
        <v>6900</v>
      </c>
      <c r="F114" s="515">
        <v>6500</v>
      </c>
      <c r="G114" s="489">
        <v>0</v>
      </c>
      <c r="H114" s="515">
        <v>6500</v>
      </c>
      <c r="I114" s="489"/>
      <c r="J114" s="514">
        <f>H114+I114</f>
        <v>6500</v>
      </c>
      <c r="K114" s="103"/>
      <c r="L114" s="504">
        <f>J114+K114</f>
        <v>6500</v>
      </c>
      <c r="M114" s="504">
        <v>0</v>
      </c>
      <c r="N114" s="504">
        <f>L114+M114</f>
        <v>6500</v>
      </c>
      <c r="O114" s="103"/>
      <c r="P114" s="496">
        <f t="shared" si="40"/>
        <v>6500</v>
      </c>
      <c r="Q114" s="496"/>
      <c r="R114" s="496">
        <f aca="true" t="shared" si="44" ref="R114:R140">P114+Q114</f>
        <v>6500</v>
      </c>
    </row>
    <row r="115" spans="1:18" ht="30">
      <c r="A115" s="491"/>
      <c r="B115" s="519">
        <v>85214</v>
      </c>
      <c r="C115" s="499"/>
      <c r="D115" s="500" t="s">
        <v>106</v>
      </c>
      <c r="E115" s="495">
        <f>SUM(E117+E118)</f>
        <v>49266</v>
      </c>
      <c r="F115" s="515">
        <f>SUM(F117+F118)</f>
        <v>47400</v>
      </c>
      <c r="G115" s="489">
        <v>0</v>
      </c>
      <c r="H115" s="515">
        <f>SUM(H117+H118)</f>
        <v>47400</v>
      </c>
      <c r="I115" s="515">
        <v>1650</v>
      </c>
      <c r="J115" s="515">
        <f>SUM(J116:J118)</f>
        <v>49050</v>
      </c>
      <c r="K115" s="515">
        <f>SUM(K116:K118)</f>
        <v>0</v>
      </c>
      <c r="L115" s="515">
        <f>SUM(L116:L118)</f>
        <v>49050</v>
      </c>
      <c r="M115" s="504">
        <f>M117+M118</f>
        <v>46700</v>
      </c>
      <c r="N115" s="103">
        <f>SUM(N116:N118)</f>
        <v>95750</v>
      </c>
      <c r="O115" s="103"/>
      <c r="P115" s="496">
        <f t="shared" si="40"/>
        <v>95750</v>
      </c>
      <c r="Q115" s="496">
        <v>11893</v>
      </c>
      <c r="R115" s="496">
        <f t="shared" si="44"/>
        <v>107643</v>
      </c>
    </row>
    <row r="116" spans="1:18" ht="15" hidden="1">
      <c r="A116" s="491"/>
      <c r="B116" s="519"/>
      <c r="C116" s="499" t="s">
        <v>26</v>
      </c>
      <c r="D116" s="500" t="s">
        <v>27</v>
      </c>
      <c r="E116" s="495"/>
      <c r="F116" s="515"/>
      <c r="G116" s="489"/>
      <c r="H116" s="515">
        <v>0</v>
      </c>
      <c r="I116" s="515">
        <v>1650</v>
      </c>
      <c r="J116" s="515">
        <v>1650</v>
      </c>
      <c r="K116" s="103"/>
      <c r="L116" s="504">
        <f>J116+K116</f>
        <v>1650</v>
      </c>
      <c r="M116" s="103"/>
      <c r="N116" s="504">
        <f>L116+M116</f>
        <v>1650</v>
      </c>
      <c r="O116" s="103"/>
      <c r="P116" s="496">
        <f t="shared" si="40"/>
        <v>1650</v>
      </c>
      <c r="Q116" s="496"/>
      <c r="R116" s="496">
        <f t="shared" si="44"/>
        <v>1650</v>
      </c>
    </row>
    <row r="117" spans="1:18" ht="60" hidden="1">
      <c r="A117" s="491"/>
      <c r="B117" s="491"/>
      <c r="C117" s="499" t="s">
        <v>36</v>
      </c>
      <c r="D117" s="500" t="s">
        <v>37</v>
      </c>
      <c r="E117" s="495">
        <v>38325</v>
      </c>
      <c r="F117" s="515">
        <v>15800</v>
      </c>
      <c r="G117" s="489">
        <v>0</v>
      </c>
      <c r="H117" s="515">
        <v>15800</v>
      </c>
      <c r="I117" s="489"/>
      <c r="J117" s="514">
        <f>H117+I117</f>
        <v>15800</v>
      </c>
      <c r="K117" s="103"/>
      <c r="L117" s="504">
        <f>J117+K117</f>
        <v>15800</v>
      </c>
      <c r="M117" s="504">
        <v>12000</v>
      </c>
      <c r="N117" s="504">
        <f aca="true" t="shared" si="45" ref="N117:N124">L117+M117</f>
        <v>27800</v>
      </c>
      <c r="O117" s="103"/>
      <c r="P117" s="496">
        <f t="shared" si="40"/>
        <v>27800</v>
      </c>
      <c r="Q117" s="496"/>
      <c r="R117" s="496">
        <f t="shared" si="44"/>
        <v>27800</v>
      </c>
    </row>
    <row r="118" spans="1:18" ht="45">
      <c r="A118" s="491"/>
      <c r="B118" s="491"/>
      <c r="C118" s="499" t="s">
        <v>100</v>
      </c>
      <c r="D118" s="500" t="s">
        <v>107</v>
      </c>
      <c r="E118" s="495">
        <v>10941</v>
      </c>
      <c r="F118" s="515">
        <v>31600</v>
      </c>
      <c r="G118" s="489">
        <v>0</v>
      </c>
      <c r="H118" s="515">
        <v>31600</v>
      </c>
      <c r="I118" s="489"/>
      <c r="J118" s="514">
        <f>H118+I118</f>
        <v>31600</v>
      </c>
      <c r="K118" s="103"/>
      <c r="L118" s="504">
        <f>J118+K118</f>
        <v>31600</v>
      </c>
      <c r="M118" s="103">
        <v>34700</v>
      </c>
      <c r="N118" s="504">
        <f t="shared" si="45"/>
        <v>66300</v>
      </c>
      <c r="O118" s="103"/>
      <c r="P118" s="496">
        <f t="shared" si="40"/>
        <v>66300</v>
      </c>
      <c r="Q118" s="496">
        <v>11893</v>
      </c>
      <c r="R118" s="496">
        <f t="shared" si="44"/>
        <v>78193</v>
      </c>
    </row>
    <row r="119" spans="1:18" ht="15" hidden="1">
      <c r="A119" s="491"/>
      <c r="B119" s="491">
        <v>85219</v>
      </c>
      <c r="C119" s="499"/>
      <c r="D119" s="500" t="s">
        <v>108</v>
      </c>
      <c r="E119" s="495">
        <f>SUM(E120:E121)</f>
        <v>630</v>
      </c>
      <c r="F119" s="495">
        <f>SUM(F120:F122)</f>
        <v>47465</v>
      </c>
      <c r="G119" s="489">
        <v>0</v>
      </c>
      <c r="H119" s="495">
        <f>SUM(H120:H122)</f>
        <v>47465</v>
      </c>
      <c r="I119" s="495">
        <f>SUM(I120:I122)</f>
        <v>0</v>
      </c>
      <c r="J119" s="495">
        <f>SUM(J120:J122)</f>
        <v>47465</v>
      </c>
      <c r="K119" s="495">
        <f>SUM(K120:K122)</f>
        <v>0</v>
      </c>
      <c r="L119" s="495">
        <f>SUM(L120:L122)</f>
        <v>47465</v>
      </c>
      <c r="M119" s="103"/>
      <c r="N119" s="504">
        <f t="shared" si="45"/>
        <v>47465</v>
      </c>
      <c r="O119" s="103"/>
      <c r="P119" s="496">
        <f t="shared" si="40"/>
        <v>47465</v>
      </c>
      <c r="Q119" s="496"/>
      <c r="R119" s="496">
        <f t="shared" si="44"/>
        <v>47465</v>
      </c>
    </row>
    <row r="120" spans="1:18" ht="15" hidden="1">
      <c r="A120" s="491"/>
      <c r="B120" s="491"/>
      <c r="C120" s="499" t="s">
        <v>32</v>
      </c>
      <c r="D120" s="500" t="s">
        <v>33</v>
      </c>
      <c r="E120" s="495">
        <v>603</v>
      </c>
      <c r="F120" s="495">
        <v>937</v>
      </c>
      <c r="G120" s="489">
        <v>0</v>
      </c>
      <c r="H120" s="495">
        <v>937</v>
      </c>
      <c r="I120" s="489"/>
      <c r="J120" s="514">
        <f>H120+I120</f>
        <v>937</v>
      </c>
      <c r="K120" s="103"/>
      <c r="L120" s="504">
        <f>J120+K120</f>
        <v>937</v>
      </c>
      <c r="M120" s="103"/>
      <c r="N120" s="504">
        <f t="shared" si="45"/>
        <v>937</v>
      </c>
      <c r="O120" s="103"/>
      <c r="P120" s="496">
        <f t="shared" si="40"/>
        <v>937</v>
      </c>
      <c r="Q120" s="496"/>
      <c r="R120" s="496">
        <f t="shared" si="44"/>
        <v>937</v>
      </c>
    </row>
    <row r="121" spans="1:18" ht="15" hidden="1">
      <c r="A121" s="491"/>
      <c r="B121" s="491"/>
      <c r="C121" s="499" t="s">
        <v>95</v>
      </c>
      <c r="D121" s="500" t="s">
        <v>96</v>
      </c>
      <c r="E121" s="495">
        <v>27</v>
      </c>
      <c r="F121" s="495">
        <v>28</v>
      </c>
      <c r="G121" s="489">
        <v>0</v>
      </c>
      <c r="H121" s="495">
        <v>28</v>
      </c>
      <c r="I121" s="489"/>
      <c r="J121" s="514">
        <f>H121+I121</f>
        <v>28</v>
      </c>
      <c r="K121" s="103"/>
      <c r="L121" s="504">
        <f>J121+K121</f>
        <v>28</v>
      </c>
      <c r="M121" s="103"/>
      <c r="N121" s="504">
        <f t="shared" si="45"/>
        <v>28</v>
      </c>
      <c r="O121" s="103"/>
      <c r="P121" s="496">
        <f t="shared" si="40"/>
        <v>28</v>
      </c>
      <c r="Q121" s="496"/>
      <c r="R121" s="496">
        <f t="shared" si="44"/>
        <v>28</v>
      </c>
    </row>
    <row r="122" spans="1:18" ht="45" hidden="1">
      <c r="A122" s="491"/>
      <c r="B122" s="491"/>
      <c r="C122" s="499" t="s">
        <v>100</v>
      </c>
      <c r="D122" s="500" t="s">
        <v>109</v>
      </c>
      <c r="E122" s="495">
        <v>0</v>
      </c>
      <c r="F122" s="495">
        <v>46500</v>
      </c>
      <c r="G122" s="489">
        <v>0</v>
      </c>
      <c r="H122" s="495">
        <v>46500</v>
      </c>
      <c r="I122" s="489"/>
      <c r="J122" s="514">
        <f>H122+I122</f>
        <v>46500</v>
      </c>
      <c r="K122" s="103"/>
      <c r="L122" s="504">
        <f>J122+K122</f>
        <v>46500</v>
      </c>
      <c r="M122" s="103"/>
      <c r="N122" s="504">
        <f t="shared" si="45"/>
        <v>46500</v>
      </c>
      <c r="O122" s="103"/>
      <c r="P122" s="496">
        <f t="shared" si="40"/>
        <v>46500</v>
      </c>
      <c r="Q122" s="496"/>
      <c r="R122" s="496">
        <f t="shared" si="44"/>
        <v>46500</v>
      </c>
    </row>
    <row r="123" spans="1:18" ht="15">
      <c r="A123" s="491"/>
      <c r="B123" s="491">
        <v>85295</v>
      </c>
      <c r="C123" s="499"/>
      <c r="D123" s="500" t="s">
        <v>16</v>
      </c>
      <c r="E123" s="495"/>
      <c r="F123" s="495"/>
      <c r="G123" s="489"/>
      <c r="H123" s="495"/>
      <c r="I123" s="489">
        <f>I124</f>
        <v>8364</v>
      </c>
      <c r="J123" s="514">
        <f>J124</f>
        <v>8364</v>
      </c>
      <c r="K123" s="514">
        <f>K124</f>
        <v>0</v>
      </c>
      <c r="L123" s="514">
        <f>L124</f>
        <v>8364</v>
      </c>
      <c r="M123" s="103"/>
      <c r="N123" s="504">
        <f t="shared" si="45"/>
        <v>8364</v>
      </c>
      <c r="O123" s="103"/>
      <c r="P123" s="496">
        <f t="shared" si="40"/>
        <v>8364</v>
      </c>
      <c r="Q123" s="496">
        <v>15576</v>
      </c>
      <c r="R123" s="496">
        <f t="shared" si="44"/>
        <v>23940</v>
      </c>
    </row>
    <row r="124" spans="1:18" ht="45">
      <c r="A124" s="491"/>
      <c r="B124" s="491"/>
      <c r="C124" s="499" t="s">
        <v>100</v>
      </c>
      <c r="D124" s="500" t="s">
        <v>109</v>
      </c>
      <c r="E124" s="495"/>
      <c r="F124" s="495"/>
      <c r="G124" s="489"/>
      <c r="H124" s="495"/>
      <c r="I124" s="489">
        <v>8364</v>
      </c>
      <c r="J124" s="514">
        <f>SUM(H124+I124)</f>
        <v>8364</v>
      </c>
      <c r="K124" s="103"/>
      <c r="L124" s="504">
        <f>J124+K124</f>
        <v>8364</v>
      </c>
      <c r="M124" s="103"/>
      <c r="N124" s="504">
        <f t="shared" si="45"/>
        <v>8364</v>
      </c>
      <c r="O124" s="103"/>
      <c r="P124" s="496">
        <f t="shared" si="40"/>
        <v>8364</v>
      </c>
      <c r="Q124" s="496">
        <v>15576</v>
      </c>
      <c r="R124" s="496">
        <f t="shared" si="44"/>
        <v>23940</v>
      </c>
    </row>
    <row r="125" spans="1:18" ht="15" hidden="1">
      <c r="A125" s="485">
        <v>854</v>
      </c>
      <c r="B125" s="485"/>
      <c r="C125" s="507"/>
      <c r="D125" s="508" t="s">
        <v>110</v>
      </c>
      <c r="E125" s="488">
        <f>SUM(E129)</f>
        <v>13000</v>
      </c>
      <c r="F125" s="488">
        <f>SUM(F129)</f>
        <v>7000</v>
      </c>
      <c r="G125" s="488">
        <f>SUM(G128)</f>
        <v>147439</v>
      </c>
      <c r="H125" s="488">
        <f>SUM(H128)</f>
        <v>154439</v>
      </c>
      <c r="I125" s="488">
        <f>SUM(I128)</f>
        <v>0</v>
      </c>
      <c r="J125" s="488">
        <f>SUM(J128)</f>
        <v>154439</v>
      </c>
      <c r="K125" s="488">
        <f>SUM(K126+K128)</f>
        <v>20658</v>
      </c>
      <c r="L125" s="488">
        <f>SUM(L126+L128)</f>
        <v>175097</v>
      </c>
      <c r="M125" s="488">
        <f>SUM(M126+M128)</f>
        <v>0</v>
      </c>
      <c r="N125" s="488">
        <f>SUM(N126+N128)</f>
        <v>175097</v>
      </c>
      <c r="O125" s="103"/>
      <c r="P125" s="496">
        <f t="shared" si="40"/>
        <v>175097</v>
      </c>
      <c r="Q125" s="496"/>
      <c r="R125" s="496">
        <f t="shared" si="44"/>
        <v>175097</v>
      </c>
    </row>
    <row r="126" spans="1:18" ht="15" hidden="1">
      <c r="A126" s="485"/>
      <c r="B126" s="533">
        <v>85415</v>
      </c>
      <c r="C126" s="534"/>
      <c r="D126" s="535" t="s">
        <v>334</v>
      </c>
      <c r="E126" s="536"/>
      <c r="F126" s="536"/>
      <c r="G126" s="536"/>
      <c r="H126" s="536"/>
      <c r="I126" s="536"/>
      <c r="J126" s="536"/>
      <c r="K126" s="536">
        <v>20658</v>
      </c>
      <c r="L126" s="536">
        <v>20658</v>
      </c>
      <c r="M126" s="103"/>
      <c r="N126" s="504">
        <f>L126</f>
        <v>20658</v>
      </c>
      <c r="O126" s="103"/>
      <c r="P126" s="496">
        <f t="shared" si="40"/>
        <v>20658</v>
      </c>
      <c r="Q126" s="496"/>
      <c r="R126" s="496">
        <f t="shared" si="44"/>
        <v>20658</v>
      </c>
    </row>
    <row r="127" spans="1:18" ht="45" hidden="1">
      <c r="A127" s="485"/>
      <c r="B127" s="533"/>
      <c r="C127" s="534" t="s">
        <v>100</v>
      </c>
      <c r="D127" s="500" t="s">
        <v>109</v>
      </c>
      <c r="E127" s="536"/>
      <c r="F127" s="536"/>
      <c r="G127" s="536"/>
      <c r="H127" s="536"/>
      <c r="I127" s="536"/>
      <c r="J127" s="536"/>
      <c r="K127" s="536">
        <v>20658</v>
      </c>
      <c r="L127" s="536">
        <v>20658</v>
      </c>
      <c r="M127" s="103"/>
      <c r="N127" s="504">
        <f>L127</f>
        <v>20658</v>
      </c>
      <c r="O127" s="103"/>
      <c r="P127" s="496">
        <f t="shared" si="40"/>
        <v>20658</v>
      </c>
      <c r="Q127" s="496"/>
      <c r="R127" s="496">
        <f t="shared" si="44"/>
        <v>20658</v>
      </c>
    </row>
    <row r="128" spans="1:18" ht="15" hidden="1">
      <c r="A128" s="491"/>
      <c r="B128" s="491">
        <v>85495</v>
      </c>
      <c r="C128" s="499"/>
      <c r="D128" s="500" t="s">
        <v>16</v>
      </c>
      <c r="E128" s="495">
        <f>SUM(E129)</f>
        <v>13000</v>
      </c>
      <c r="F128" s="495">
        <f>SUM(F129)</f>
        <v>7000</v>
      </c>
      <c r="G128" s="514">
        <v>147439</v>
      </c>
      <c r="H128" s="514">
        <f>SUM(H129:H130)</f>
        <v>154439</v>
      </c>
      <c r="I128" s="514">
        <f>SUM(I129:I130)</f>
        <v>0</v>
      </c>
      <c r="J128" s="514">
        <f>SUM(J129:J130)</f>
        <v>154439</v>
      </c>
      <c r="K128" s="514">
        <f>SUM(K129:K130)</f>
        <v>0</v>
      </c>
      <c r="L128" s="514">
        <f>SUM(L129:L130)</f>
        <v>154439</v>
      </c>
      <c r="M128" s="103"/>
      <c r="N128" s="504">
        <f>L128</f>
        <v>154439</v>
      </c>
      <c r="O128" s="103"/>
      <c r="P128" s="496">
        <f t="shared" si="40"/>
        <v>154439</v>
      </c>
      <c r="Q128" s="496"/>
      <c r="R128" s="496">
        <f t="shared" si="44"/>
        <v>154439</v>
      </c>
    </row>
    <row r="129" spans="1:18" ht="15" hidden="1">
      <c r="A129" s="491"/>
      <c r="B129" s="491"/>
      <c r="C129" s="499" t="s">
        <v>41</v>
      </c>
      <c r="D129" s="500" t="s">
        <v>42</v>
      </c>
      <c r="E129" s="495">
        <v>13000</v>
      </c>
      <c r="F129" s="495">
        <v>7000</v>
      </c>
      <c r="G129" s="489">
        <v>139500</v>
      </c>
      <c r="H129" s="514">
        <f>SUM(F129:G129)</f>
        <v>146500</v>
      </c>
      <c r="I129" s="489"/>
      <c r="J129" s="514">
        <f>H129+I129</f>
        <v>146500</v>
      </c>
      <c r="K129" s="103"/>
      <c r="L129" s="504">
        <f>J129+K129</f>
        <v>146500</v>
      </c>
      <c r="M129" s="103"/>
      <c r="N129" s="504">
        <f>L129</f>
        <v>146500</v>
      </c>
      <c r="O129" s="103"/>
      <c r="P129" s="496">
        <f t="shared" si="40"/>
        <v>146500</v>
      </c>
      <c r="Q129" s="496"/>
      <c r="R129" s="496">
        <f t="shared" si="44"/>
        <v>146500</v>
      </c>
    </row>
    <row r="130" spans="1:18" ht="15" hidden="1">
      <c r="A130" s="491"/>
      <c r="B130" s="491"/>
      <c r="C130" s="499" t="s">
        <v>95</v>
      </c>
      <c r="D130" s="500" t="s">
        <v>27</v>
      </c>
      <c r="E130" s="489"/>
      <c r="F130" s="489">
        <v>0</v>
      </c>
      <c r="G130" s="489">
        <v>7939</v>
      </c>
      <c r="H130" s="514">
        <f>SUM(E130:G130)</f>
        <v>7939</v>
      </c>
      <c r="I130" s="489"/>
      <c r="J130" s="514">
        <f>H130+I130</f>
        <v>7939</v>
      </c>
      <c r="K130" s="103"/>
      <c r="L130" s="504">
        <f>J130+K130</f>
        <v>7939</v>
      </c>
      <c r="M130" s="103"/>
      <c r="N130" s="504">
        <f>L130</f>
        <v>7939</v>
      </c>
      <c r="O130" s="103"/>
      <c r="P130" s="496">
        <f t="shared" si="40"/>
        <v>7939</v>
      </c>
      <c r="Q130" s="496"/>
      <c r="R130" s="496">
        <f t="shared" si="44"/>
        <v>7939</v>
      </c>
    </row>
    <row r="131" spans="1:18" ht="28.5" hidden="1">
      <c r="A131" s="517">
        <v>900</v>
      </c>
      <c r="B131" s="485"/>
      <c r="C131" s="507"/>
      <c r="D131" s="508" t="s">
        <v>111</v>
      </c>
      <c r="E131" s="488" t="e">
        <f>SUM(#REF!+E132+E134)</f>
        <v>#REF!</v>
      </c>
      <c r="F131" s="488">
        <f>SUM(F132+F134)</f>
        <v>17130</v>
      </c>
      <c r="G131" s="489"/>
      <c r="H131" s="488">
        <f>SUM(H132+H134)</f>
        <v>17130</v>
      </c>
      <c r="I131" s="488">
        <f>SUM(I132+I134)</f>
        <v>0</v>
      </c>
      <c r="J131" s="488">
        <f>SUM(J132+J134)</f>
        <v>17130</v>
      </c>
      <c r="K131" s="488">
        <f>SUM(K132+K134)</f>
        <v>0</v>
      </c>
      <c r="L131" s="488">
        <f>SUM(L132+L134)</f>
        <v>17130</v>
      </c>
      <c r="M131" s="488">
        <f>M132+M134</f>
        <v>11200</v>
      </c>
      <c r="N131" s="488">
        <f>SUM(N132+N134)</f>
        <v>28330</v>
      </c>
      <c r="O131" s="103"/>
      <c r="P131" s="496">
        <f t="shared" si="40"/>
        <v>28330</v>
      </c>
      <c r="Q131" s="496"/>
      <c r="R131" s="496">
        <f t="shared" si="44"/>
        <v>28330</v>
      </c>
    </row>
    <row r="132" spans="1:18" ht="30" hidden="1">
      <c r="A132" s="491"/>
      <c r="B132" s="519">
        <v>90020</v>
      </c>
      <c r="C132" s="499"/>
      <c r="D132" s="500" t="s">
        <v>113</v>
      </c>
      <c r="E132" s="495">
        <f>SUM(E133)</f>
        <v>1000</v>
      </c>
      <c r="F132" s="495">
        <f>SUM(F133)</f>
        <v>1500</v>
      </c>
      <c r="G132" s="489"/>
      <c r="H132" s="495">
        <f>SUM(H133)</f>
        <v>1500</v>
      </c>
      <c r="I132" s="495">
        <f>SUM(I133)</f>
        <v>0</v>
      </c>
      <c r="J132" s="495">
        <f>SUM(J133)</f>
        <v>1500</v>
      </c>
      <c r="K132" s="495">
        <f>SUM(K133)</f>
        <v>0</v>
      </c>
      <c r="L132" s="495">
        <f>SUM(L133)</f>
        <v>1500</v>
      </c>
      <c r="M132" s="103"/>
      <c r="N132" s="504">
        <f>L132+M132</f>
        <v>1500</v>
      </c>
      <c r="O132" s="103"/>
      <c r="P132" s="496">
        <f t="shared" si="40"/>
        <v>1500</v>
      </c>
      <c r="Q132" s="496"/>
      <c r="R132" s="496">
        <f t="shared" si="44"/>
        <v>1500</v>
      </c>
    </row>
    <row r="133" spans="1:18" ht="15" hidden="1">
      <c r="A133" s="491"/>
      <c r="B133" s="491"/>
      <c r="C133" s="499" t="s">
        <v>114</v>
      </c>
      <c r="D133" s="500" t="s">
        <v>115</v>
      </c>
      <c r="E133" s="495">
        <v>1000</v>
      </c>
      <c r="F133" s="495">
        <v>1500</v>
      </c>
      <c r="G133" s="489"/>
      <c r="H133" s="495">
        <v>1500</v>
      </c>
      <c r="I133" s="489"/>
      <c r="J133" s="514">
        <f>H133+I133</f>
        <v>1500</v>
      </c>
      <c r="K133" s="103"/>
      <c r="L133" s="504">
        <f>J133+K133</f>
        <v>1500</v>
      </c>
      <c r="M133" s="103"/>
      <c r="N133" s="504">
        <f>L133+M133</f>
        <v>1500</v>
      </c>
      <c r="O133" s="103"/>
      <c r="P133" s="496">
        <f t="shared" si="40"/>
        <v>1500</v>
      </c>
      <c r="Q133" s="496"/>
      <c r="R133" s="496">
        <f t="shared" si="44"/>
        <v>1500</v>
      </c>
    </row>
    <row r="134" spans="1:18" ht="15" hidden="1">
      <c r="A134" s="491"/>
      <c r="B134" s="491">
        <v>90095</v>
      </c>
      <c r="C134" s="499"/>
      <c r="D134" s="500" t="s">
        <v>16</v>
      </c>
      <c r="E134" s="495">
        <f>SUM(E135:E136)</f>
        <v>15100</v>
      </c>
      <c r="F134" s="495">
        <f>SUM(F135:F136)</f>
        <v>15630</v>
      </c>
      <c r="G134" s="489"/>
      <c r="H134" s="495">
        <f>SUM(H135:H136)</f>
        <v>15630</v>
      </c>
      <c r="I134" s="495">
        <f>SUM(I135:I136)</f>
        <v>0</v>
      </c>
      <c r="J134" s="495">
        <f>SUM(J135:J136)</f>
        <v>15630</v>
      </c>
      <c r="K134" s="495">
        <f>SUM(K135:K136)</f>
        <v>0</v>
      </c>
      <c r="L134" s="495">
        <f>SUM(L135:L136)</f>
        <v>15630</v>
      </c>
      <c r="M134" s="495">
        <f>SUM(M135:M137)</f>
        <v>11200</v>
      </c>
      <c r="N134" s="495">
        <f>SUM(N135:N137)</f>
        <v>26830</v>
      </c>
      <c r="O134" s="103"/>
      <c r="P134" s="496">
        <f t="shared" si="40"/>
        <v>26830</v>
      </c>
      <c r="Q134" s="496"/>
      <c r="R134" s="496">
        <f t="shared" si="44"/>
        <v>26830</v>
      </c>
    </row>
    <row r="135" spans="1:18" ht="15" hidden="1">
      <c r="A135" s="491"/>
      <c r="B135" s="491"/>
      <c r="C135" s="499" t="s">
        <v>26</v>
      </c>
      <c r="D135" s="500" t="s">
        <v>27</v>
      </c>
      <c r="E135" s="495">
        <v>15000</v>
      </c>
      <c r="F135" s="495">
        <v>15500</v>
      </c>
      <c r="G135" s="489"/>
      <c r="H135" s="495">
        <v>15500</v>
      </c>
      <c r="I135" s="489"/>
      <c r="J135" s="514">
        <f>H135+I135</f>
        <v>15500</v>
      </c>
      <c r="K135" s="103"/>
      <c r="L135" s="504">
        <f>J135+K135</f>
        <v>15500</v>
      </c>
      <c r="M135" s="103"/>
      <c r="N135" s="504">
        <f>L135+M135</f>
        <v>15500</v>
      </c>
      <c r="O135" s="103"/>
      <c r="P135" s="496">
        <f t="shared" si="40"/>
        <v>15500</v>
      </c>
      <c r="Q135" s="496"/>
      <c r="R135" s="496">
        <f t="shared" si="44"/>
        <v>15500</v>
      </c>
    </row>
    <row r="136" spans="1:18" ht="15" hidden="1">
      <c r="A136" s="491"/>
      <c r="B136" s="491"/>
      <c r="C136" s="499" t="s">
        <v>32</v>
      </c>
      <c r="D136" s="500" t="s">
        <v>33</v>
      </c>
      <c r="E136" s="495">
        <v>100</v>
      </c>
      <c r="F136" s="495">
        <v>130</v>
      </c>
      <c r="G136" s="489"/>
      <c r="H136" s="495">
        <v>130</v>
      </c>
      <c r="I136" s="489"/>
      <c r="J136" s="514">
        <f>H136+I136</f>
        <v>130</v>
      </c>
      <c r="K136" s="103"/>
      <c r="L136" s="504">
        <f>J136+K136</f>
        <v>130</v>
      </c>
      <c r="M136" s="103"/>
      <c r="N136" s="504">
        <f>L136+M136</f>
        <v>130</v>
      </c>
      <c r="O136" s="103"/>
      <c r="P136" s="496">
        <f t="shared" si="40"/>
        <v>130</v>
      </c>
      <c r="Q136" s="496"/>
      <c r="R136" s="496">
        <f t="shared" si="44"/>
        <v>130</v>
      </c>
    </row>
    <row r="137" spans="1:18" ht="45" hidden="1">
      <c r="A137" s="491"/>
      <c r="B137" s="491"/>
      <c r="C137" s="499" t="s">
        <v>352</v>
      </c>
      <c r="D137" s="500" t="s">
        <v>353</v>
      </c>
      <c r="E137" s="495"/>
      <c r="F137" s="495"/>
      <c r="G137" s="489"/>
      <c r="H137" s="495"/>
      <c r="I137" s="489"/>
      <c r="J137" s="514"/>
      <c r="K137" s="103"/>
      <c r="L137" s="504"/>
      <c r="M137" s="504">
        <v>11200</v>
      </c>
      <c r="N137" s="504">
        <f>L137+M137</f>
        <v>11200</v>
      </c>
      <c r="O137" s="103"/>
      <c r="P137" s="496">
        <f t="shared" si="40"/>
        <v>11200</v>
      </c>
      <c r="Q137" s="496"/>
      <c r="R137" s="496">
        <f t="shared" si="44"/>
        <v>11200</v>
      </c>
    </row>
    <row r="138" spans="1:18" ht="15" hidden="1">
      <c r="A138" s="485">
        <v>926</v>
      </c>
      <c r="B138" s="485"/>
      <c r="C138" s="507"/>
      <c r="D138" s="508" t="s">
        <v>116</v>
      </c>
      <c r="E138" s="488">
        <f>SUM(E139)</f>
        <v>0</v>
      </c>
      <c r="F138" s="488">
        <f>SUM(F139)</f>
        <v>800000</v>
      </c>
      <c r="G138" s="489"/>
      <c r="H138" s="488">
        <f aca="true" t="shared" si="46" ref="H138:L139">SUM(H139)</f>
        <v>800000</v>
      </c>
      <c r="I138" s="488">
        <f t="shared" si="46"/>
        <v>0</v>
      </c>
      <c r="J138" s="488">
        <f t="shared" si="46"/>
        <v>800000</v>
      </c>
      <c r="K138" s="488">
        <f t="shared" si="46"/>
        <v>0</v>
      </c>
      <c r="L138" s="488">
        <f t="shared" si="46"/>
        <v>800000</v>
      </c>
      <c r="M138" s="103"/>
      <c r="N138" s="103">
        <v>800000</v>
      </c>
      <c r="O138" s="103"/>
      <c r="P138" s="496">
        <f t="shared" si="40"/>
        <v>800000</v>
      </c>
      <c r="Q138" s="496"/>
      <c r="R138" s="496">
        <f t="shared" si="44"/>
        <v>800000</v>
      </c>
    </row>
    <row r="139" spans="1:18" ht="15" hidden="1">
      <c r="A139" s="491"/>
      <c r="B139" s="491">
        <v>92601</v>
      </c>
      <c r="C139" s="499"/>
      <c r="D139" s="500" t="s">
        <v>117</v>
      </c>
      <c r="E139" s="495">
        <f>SUM(E140)</f>
        <v>0</v>
      </c>
      <c r="F139" s="495">
        <f>SUM(F140)</f>
        <v>800000</v>
      </c>
      <c r="G139" s="489"/>
      <c r="H139" s="495">
        <f t="shared" si="46"/>
        <v>800000</v>
      </c>
      <c r="I139" s="495">
        <f t="shared" si="46"/>
        <v>0</v>
      </c>
      <c r="J139" s="495">
        <f t="shared" si="46"/>
        <v>800000</v>
      </c>
      <c r="K139" s="495">
        <f t="shared" si="46"/>
        <v>0</v>
      </c>
      <c r="L139" s="495">
        <f t="shared" si="46"/>
        <v>800000</v>
      </c>
      <c r="M139" s="103"/>
      <c r="N139" s="103">
        <v>800000</v>
      </c>
      <c r="O139" s="103"/>
      <c r="P139" s="496">
        <f t="shared" si="40"/>
        <v>800000</v>
      </c>
      <c r="Q139" s="496"/>
      <c r="R139" s="496">
        <f t="shared" si="44"/>
        <v>800000</v>
      </c>
    </row>
    <row r="140" spans="1:18" ht="60" hidden="1">
      <c r="A140" s="491"/>
      <c r="B140" s="491"/>
      <c r="C140" s="499">
        <v>6290</v>
      </c>
      <c r="D140" s="500" t="s">
        <v>256</v>
      </c>
      <c r="E140" s="495">
        <v>0</v>
      </c>
      <c r="F140" s="515">
        <v>800000</v>
      </c>
      <c r="G140" s="489"/>
      <c r="H140" s="515">
        <v>800000</v>
      </c>
      <c r="I140" s="489"/>
      <c r="J140" s="514">
        <f>H140+I140</f>
        <v>800000</v>
      </c>
      <c r="K140" s="103"/>
      <c r="L140" s="504">
        <f>J140+K140</f>
        <v>800000</v>
      </c>
      <c r="M140" s="103"/>
      <c r="N140" s="103">
        <v>800000</v>
      </c>
      <c r="O140" s="103"/>
      <c r="P140" s="496">
        <f t="shared" si="40"/>
        <v>800000</v>
      </c>
      <c r="Q140" s="496"/>
      <c r="R140" s="496">
        <f t="shared" si="44"/>
        <v>800000</v>
      </c>
    </row>
    <row r="141" spans="1:18" ht="15">
      <c r="A141" s="491"/>
      <c r="B141" s="491"/>
      <c r="C141" s="493"/>
      <c r="D141" s="487" t="s">
        <v>118</v>
      </c>
      <c r="E141" s="488" t="e">
        <f aca="true" t="shared" si="47" ref="E141:R141">SUM(E10+E15+E18+E27+E35+E43+E50+E53+E85+E95+E109+E125+E131+E138)</f>
        <v>#REF!</v>
      </c>
      <c r="F141" s="488">
        <f t="shared" si="47"/>
        <v>13747161</v>
      </c>
      <c r="G141" s="488">
        <f t="shared" si="47"/>
        <v>508789</v>
      </c>
      <c r="H141" s="488">
        <f t="shared" si="47"/>
        <v>14255950</v>
      </c>
      <c r="I141" s="488">
        <f t="shared" si="47"/>
        <v>10014</v>
      </c>
      <c r="J141" s="488">
        <f t="shared" si="47"/>
        <v>14265964</v>
      </c>
      <c r="K141" s="488">
        <f t="shared" si="47"/>
        <v>62658</v>
      </c>
      <c r="L141" s="488">
        <f t="shared" si="47"/>
        <v>14328622</v>
      </c>
      <c r="M141" s="488">
        <f t="shared" si="47"/>
        <v>54997</v>
      </c>
      <c r="N141" s="488">
        <f t="shared" si="47"/>
        <v>14383619</v>
      </c>
      <c r="O141" s="525">
        <f t="shared" si="47"/>
        <v>113784</v>
      </c>
      <c r="P141" s="526">
        <f t="shared" si="47"/>
        <v>14497403</v>
      </c>
      <c r="Q141" s="526">
        <f t="shared" si="47"/>
        <v>58275</v>
      </c>
      <c r="R141" s="526">
        <f t="shared" si="47"/>
        <v>14555678</v>
      </c>
    </row>
    <row r="142" spans="1:18" ht="22.5" customHeight="1">
      <c r="A142" s="2"/>
      <c r="B142" s="2"/>
      <c r="C142" s="3"/>
      <c r="D142" s="4"/>
      <c r="E142" s="5"/>
      <c r="F142" s="5"/>
      <c r="G142" s="370"/>
      <c r="H142" s="370"/>
      <c r="I142" s="370"/>
      <c r="J142" s="370"/>
      <c r="K142" s="370"/>
      <c r="L142" s="370"/>
      <c r="M142" s="370"/>
      <c r="N142" s="370"/>
      <c r="O142" s="370"/>
      <c r="P142" s="370"/>
      <c r="Q142" s="370"/>
      <c r="R142" s="370"/>
    </row>
    <row r="143" spans="1:18" ht="15">
      <c r="A143" s="2"/>
      <c r="B143" s="2"/>
      <c r="C143" s="3"/>
      <c r="D143" s="642" t="s">
        <v>429</v>
      </c>
      <c r="E143" s="665"/>
      <c r="F143" s="665"/>
      <c r="G143" s="666"/>
      <c r="H143" s="666"/>
      <c r="I143" s="666"/>
      <c r="J143" s="666"/>
      <c r="K143" s="666"/>
      <c r="L143" s="666"/>
      <c r="M143" s="666"/>
      <c r="N143" s="666"/>
      <c r="O143" s="666"/>
      <c r="P143" s="666"/>
      <c r="Q143" s="666"/>
      <c r="R143" s="666"/>
    </row>
    <row r="144" spans="1:18" ht="14.25">
      <c r="A144" s="2"/>
      <c r="B144" s="2"/>
      <c r="C144" s="3"/>
      <c r="D144" s="139"/>
      <c r="E144" s="637"/>
      <c r="F144" s="637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</row>
    <row r="145" spans="1:18" ht="14.25">
      <c r="A145" s="2"/>
      <c r="B145" s="2"/>
      <c r="C145" s="3"/>
      <c r="D145" s="139"/>
      <c r="E145" s="636" t="s">
        <v>119</v>
      </c>
      <c r="F145" s="637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</row>
    <row r="146" spans="1:18" ht="14.25" customHeight="1">
      <c r="A146" s="2"/>
      <c r="B146" s="2"/>
      <c r="C146" s="3"/>
      <c r="D146" s="642" t="s">
        <v>433</v>
      </c>
      <c r="E146" s="665"/>
      <c r="F146" s="665"/>
      <c r="G146" s="666"/>
      <c r="H146" s="666"/>
      <c r="I146" s="666"/>
      <c r="J146" s="666"/>
      <c r="K146" s="666"/>
      <c r="L146" s="666"/>
      <c r="M146" s="666"/>
      <c r="N146" s="666"/>
      <c r="O146" s="666"/>
      <c r="P146" s="666"/>
      <c r="Q146" s="666"/>
      <c r="R146" s="666"/>
    </row>
    <row r="147" spans="1:10" ht="12" customHeight="1">
      <c r="A147" s="30"/>
      <c r="B147" s="30"/>
      <c r="C147" s="31"/>
      <c r="D147" s="338"/>
      <c r="E147" s="35"/>
      <c r="F147" s="35"/>
      <c r="G147" s="337"/>
      <c r="H147" s="337"/>
      <c r="I147" s="337"/>
      <c r="J147" s="337"/>
    </row>
    <row r="148" spans="1:8" ht="6.75" customHeight="1">
      <c r="A148" s="30"/>
      <c r="B148" s="30"/>
      <c r="C148" s="31"/>
      <c r="D148" s="34"/>
      <c r="E148" s="35"/>
      <c r="F148" s="35"/>
      <c r="G148" s="16"/>
      <c r="H148" s="16"/>
    </row>
    <row r="149" spans="1:18" ht="15.75">
      <c r="A149" s="16"/>
      <c r="B149" s="16"/>
      <c r="C149" s="16"/>
      <c r="D149" s="647" t="s">
        <v>257</v>
      </c>
      <c r="E149" s="648"/>
      <c r="F149" s="648"/>
      <c r="G149" s="645"/>
      <c r="H149" s="645"/>
      <c r="I149" s="645"/>
      <c r="J149" s="645"/>
      <c r="K149" s="645"/>
      <c r="L149" s="645"/>
      <c r="M149" s="645"/>
      <c r="N149" s="645"/>
      <c r="O149" s="645"/>
      <c r="P149" s="645"/>
      <c r="Q149" s="645"/>
      <c r="R149" s="645"/>
    </row>
    <row r="150" spans="1:18" ht="15.75">
      <c r="A150" s="16"/>
      <c r="B150" s="16"/>
      <c r="C150" s="16"/>
      <c r="D150" s="647" t="s">
        <v>419</v>
      </c>
      <c r="E150" s="648"/>
      <c r="F150" s="648"/>
      <c r="G150" s="645"/>
      <c r="H150" s="645"/>
      <c r="I150" s="645"/>
      <c r="J150" s="645"/>
      <c r="K150" s="645"/>
      <c r="L150" s="645"/>
      <c r="M150" s="645"/>
      <c r="N150" s="645"/>
      <c r="O150" s="645"/>
      <c r="P150" s="645"/>
      <c r="Q150" s="645"/>
      <c r="R150" s="645"/>
    </row>
    <row r="151" spans="1:18" ht="15.75">
      <c r="A151" s="16"/>
      <c r="B151" s="16"/>
      <c r="C151" s="16"/>
      <c r="D151" s="647" t="s">
        <v>250</v>
      </c>
      <c r="E151" s="648"/>
      <c r="F151" s="648"/>
      <c r="G151" s="645"/>
      <c r="H151" s="645"/>
      <c r="I151" s="645"/>
      <c r="J151" s="645"/>
      <c r="K151" s="645"/>
      <c r="L151" s="645"/>
      <c r="M151" s="645"/>
      <c r="N151" s="645"/>
      <c r="O151" s="645"/>
      <c r="P151" s="645"/>
      <c r="Q151" s="645"/>
      <c r="R151" s="645"/>
    </row>
    <row r="152" spans="1:18" ht="15.75">
      <c r="A152" s="16"/>
      <c r="B152" s="16"/>
      <c r="C152" s="16"/>
      <c r="D152" s="647" t="s">
        <v>420</v>
      </c>
      <c r="E152" s="648"/>
      <c r="F152" s="648"/>
      <c r="G152" s="645"/>
      <c r="H152" s="645"/>
      <c r="I152" s="645"/>
      <c r="J152" s="645"/>
      <c r="K152" s="645"/>
      <c r="L152" s="645"/>
      <c r="M152" s="645"/>
      <c r="N152" s="645"/>
      <c r="O152" s="645"/>
      <c r="P152" s="645"/>
      <c r="Q152" s="645"/>
      <c r="R152" s="645"/>
    </row>
    <row r="153" spans="1:8" ht="12.75">
      <c r="A153" s="16"/>
      <c r="B153" s="16"/>
      <c r="C153" s="16"/>
      <c r="D153" s="38"/>
      <c r="E153" s="35"/>
      <c r="F153" s="35"/>
      <c r="G153" s="16"/>
      <c r="H153" s="16"/>
    </row>
    <row r="154" spans="1:8" ht="12.75">
      <c r="A154" s="16"/>
      <c r="B154" s="16"/>
      <c r="C154" s="16"/>
      <c r="D154" s="38"/>
      <c r="E154" s="35"/>
      <c r="F154" s="35"/>
      <c r="G154" s="16"/>
      <c r="H154" s="16"/>
    </row>
    <row r="155" spans="1:8" ht="14.25" customHeight="1">
      <c r="A155" s="16"/>
      <c r="B155" s="16"/>
      <c r="C155" s="16"/>
      <c r="D155" s="38"/>
      <c r="E155" s="35"/>
      <c r="F155" s="35"/>
      <c r="G155" s="16"/>
      <c r="H155" s="16"/>
    </row>
    <row r="156" spans="1:18" ht="12.75">
      <c r="A156" s="639" t="s">
        <v>422</v>
      </c>
      <c r="B156" s="640"/>
      <c r="C156" s="640"/>
      <c r="D156" s="640"/>
      <c r="E156" s="640"/>
      <c r="F156" s="640"/>
      <c r="G156" s="641"/>
      <c r="H156" s="641"/>
      <c r="I156" s="641"/>
      <c r="J156" s="641"/>
      <c r="K156" s="641"/>
      <c r="L156" s="641"/>
      <c r="M156" s="641"/>
      <c r="N156" s="641"/>
      <c r="O156" s="641"/>
      <c r="P156" s="641"/>
      <c r="Q156" s="641"/>
      <c r="R156" s="641"/>
    </row>
    <row r="157" spans="1:18" ht="22.5" customHeight="1">
      <c r="A157" s="640"/>
      <c r="B157" s="640"/>
      <c r="C157" s="640"/>
      <c r="D157" s="640"/>
      <c r="E157" s="640"/>
      <c r="F157" s="640"/>
      <c r="G157" s="641"/>
      <c r="H157" s="641"/>
      <c r="I157" s="641"/>
      <c r="J157" s="641"/>
      <c r="K157" s="641"/>
      <c r="L157" s="641"/>
      <c r="M157" s="641"/>
      <c r="N157" s="641"/>
      <c r="O157" s="641"/>
      <c r="P157" s="641"/>
      <c r="Q157" s="641"/>
      <c r="R157" s="641"/>
    </row>
    <row r="158" spans="1:18" ht="22.5" customHeight="1">
      <c r="A158" s="625"/>
      <c r="B158" s="625"/>
      <c r="C158" s="625"/>
      <c r="D158" s="625"/>
      <c r="E158" s="625"/>
      <c r="F158" s="625"/>
      <c r="G158" s="626"/>
      <c r="H158" s="626"/>
      <c r="I158" s="626"/>
      <c r="J158" s="626"/>
      <c r="K158" s="626"/>
      <c r="L158" s="626"/>
      <c r="M158" s="626"/>
      <c r="N158" s="626"/>
      <c r="O158" s="626"/>
      <c r="P158" s="626"/>
      <c r="Q158" s="626"/>
      <c r="R158" s="626"/>
    </row>
    <row r="159" spans="1:8" ht="12.75">
      <c r="A159" s="39"/>
      <c r="B159" s="39"/>
      <c r="C159" s="39"/>
      <c r="D159" s="39"/>
      <c r="E159" s="39"/>
      <c r="F159" s="39"/>
      <c r="G159" s="16"/>
      <c r="H159" s="16"/>
    </row>
    <row r="160" spans="1:8" ht="12.75">
      <c r="A160" s="40"/>
      <c r="B160" s="40"/>
      <c r="C160" s="41"/>
      <c r="D160" s="40"/>
      <c r="E160" s="42"/>
      <c r="F160" s="42"/>
      <c r="G160" s="16"/>
      <c r="H160" s="16"/>
    </row>
    <row r="161" spans="1:18" ht="36.75" customHeight="1">
      <c r="A161" s="539" t="s">
        <v>1</v>
      </c>
      <c r="B161" s="540" t="s">
        <v>2</v>
      </c>
      <c r="C161" s="541" t="s">
        <v>243</v>
      </c>
      <c r="D161" s="539" t="s">
        <v>4</v>
      </c>
      <c r="E161" s="150" t="s">
        <v>5</v>
      </c>
      <c r="F161" s="150" t="s">
        <v>318</v>
      </c>
      <c r="G161" s="151" t="s">
        <v>317</v>
      </c>
      <c r="H161" s="152" t="s">
        <v>269</v>
      </c>
      <c r="I161" s="153" t="s">
        <v>298</v>
      </c>
      <c r="J161" s="153" t="s">
        <v>274</v>
      </c>
      <c r="K161" s="256" t="s">
        <v>328</v>
      </c>
      <c r="L161" s="256" t="s">
        <v>269</v>
      </c>
      <c r="M161" s="315" t="s">
        <v>350</v>
      </c>
      <c r="O161" s="315" t="s">
        <v>396</v>
      </c>
      <c r="P161" s="483" t="s">
        <v>249</v>
      </c>
      <c r="Q161" s="483" t="s">
        <v>291</v>
      </c>
      <c r="R161" s="483" t="s">
        <v>274</v>
      </c>
    </row>
    <row r="162" spans="1:18" ht="45.75" customHeight="1">
      <c r="A162" s="517">
        <v>751</v>
      </c>
      <c r="B162" s="485"/>
      <c r="C162" s="507"/>
      <c r="D162" s="508" t="s">
        <v>43</v>
      </c>
      <c r="E162" s="158" t="e">
        <f>SUM(E163+#REF!)</f>
        <v>#REF!</v>
      </c>
      <c r="F162" s="184">
        <f>SUM(F163)</f>
        <v>744</v>
      </c>
      <c r="G162" s="159">
        <v>0</v>
      </c>
      <c r="H162" s="184">
        <f aca="true" t="shared" si="48" ref="H162:N163">SUM(H163)</f>
        <v>744</v>
      </c>
      <c r="I162" s="184">
        <f t="shared" si="48"/>
        <v>0</v>
      </c>
      <c r="J162" s="184">
        <f t="shared" si="48"/>
        <v>744</v>
      </c>
      <c r="K162" s="184">
        <f t="shared" si="48"/>
        <v>0</v>
      </c>
      <c r="L162" s="184">
        <f t="shared" si="48"/>
        <v>744</v>
      </c>
      <c r="M162" s="184">
        <f t="shared" si="48"/>
        <v>0</v>
      </c>
      <c r="N162" s="184">
        <f t="shared" si="48"/>
        <v>744</v>
      </c>
      <c r="P162" s="490">
        <f>N162+O162</f>
        <v>744</v>
      </c>
      <c r="Q162" s="490">
        <f>Q163+Q165+Q167</f>
        <v>11136</v>
      </c>
      <c r="R162" s="490">
        <f>R163+R165+R167</f>
        <v>11880</v>
      </c>
    </row>
    <row r="163" spans="1:18" ht="30" hidden="1">
      <c r="A163" s="491"/>
      <c r="B163" s="519">
        <v>75101</v>
      </c>
      <c r="C163" s="499"/>
      <c r="D163" s="500" t="s">
        <v>44</v>
      </c>
      <c r="E163" s="164">
        <f>SUM(E164)</f>
        <v>707</v>
      </c>
      <c r="F163" s="164">
        <f>SUM(F164)</f>
        <v>744</v>
      </c>
      <c r="G163" s="159">
        <v>0</v>
      </c>
      <c r="H163" s="164">
        <f t="shared" si="48"/>
        <v>744</v>
      </c>
      <c r="I163" s="164">
        <f t="shared" si="48"/>
        <v>0</v>
      </c>
      <c r="J163" s="164">
        <f t="shared" si="48"/>
        <v>744</v>
      </c>
      <c r="K163" s="164">
        <f t="shared" si="48"/>
        <v>0</v>
      </c>
      <c r="L163" s="164">
        <f t="shared" si="48"/>
        <v>744</v>
      </c>
      <c r="M163" s="164">
        <f t="shared" si="48"/>
        <v>0</v>
      </c>
      <c r="N163" s="164">
        <f t="shared" si="48"/>
        <v>744</v>
      </c>
      <c r="P163" s="496">
        <f>N163+O163</f>
        <v>744</v>
      </c>
      <c r="Q163" s="496"/>
      <c r="R163" s="496">
        <v>744</v>
      </c>
    </row>
    <row r="164" spans="1:18" ht="60" hidden="1">
      <c r="A164" s="491"/>
      <c r="B164" s="491"/>
      <c r="C164" s="499" t="s">
        <v>36</v>
      </c>
      <c r="D164" s="500" t="s">
        <v>37</v>
      </c>
      <c r="E164" s="164">
        <v>707</v>
      </c>
      <c r="F164" s="181">
        <v>744</v>
      </c>
      <c r="G164" s="182">
        <v>0</v>
      </c>
      <c r="H164" s="181">
        <v>744</v>
      </c>
      <c r="I164" s="178"/>
      <c r="J164" s="179">
        <f>H164+I164</f>
        <v>744</v>
      </c>
      <c r="L164" s="146">
        <f>J164+K164</f>
        <v>744</v>
      </c>
      <c r="N164" s="146">
        <f>L164+M164</f>
        <v>744</v>
      </c>
      <c r="P164" s="496">
        <f>N164+O164</f>
        <v>744</v>
      </c>
      <c r="Q164" s="496"/>
      <c r="R164" s="496">
        <v>744</v>
      </c>
    </row>
    <row r="165" spans="1:18" ht="18.75" customHeight="1">
      <c r="A165" s="491"/>
      <c r="B165" s="520" t="s">
        <v>412</v>
      </c>
      <c r="C165" s="499"/>
      <c r="D165" s="494" t="s">
        <v>425</v>
      </c>
      <c r="E165" s="164"/>
      <c r="F165" s="181"/>
      <c r="G165" s="182"/>
      <c r="H165" s="181"/>
      <c r="I165" s="178"/>
      <c r="J165" s="179"/>
      <c r="L165" s="146"/>
      <c r="N165" s="146"/>
      <c r="P165" s="496"/>
      <c r="Q165" s="496">
        <v>5270</v>
      </c>
      <c r="R165" s="496">
        <v>5270</v>
      </c>
    </row>
    <row r="166" spans="1:18" ht="61.5" customHeight="1">
      <c r="A166" s="491"/>
      <c r="B166" s="491"/>
      <c r="C166" s="499" t="s">
        <v>36</v>
      </c>
      <c r="D166" s="500" t="s">
        <v>37</v>
      </c>
      <c r="E166" s="164"/>
      <c r="F166" s="181"/>
      <c r="G166" s="182"/>
      <c r="H166" s="181"/>
      <c r="I166" s="178"/>
      <c r="J166" s="179"/>
      <c r="L166" s="146"/>
      <c r="N166" s="146"/>
      <c r="P166" s="496"/>
      <c r="Q166" s="496">
        <v>5270</v>
      </c>
      <c r="R166" s="496">
        <v>5270</v>
      </c>
    </row>
    <row r="167" spans="1:18" ht="15">
      <c r="A167" s="491"/>
      <c r="B167" s="520" t="s">
        <v>413</v>
      </c>
      <c r="C167" s="499"/>
      <c r="D167" s="494" t="s">
        <v>416</v>
      </c>
      <c r="E167" s="164"/>
      <c r="F167" s="181"/>
      <c r="G167" s="182"/>
      <c r="H167" s="181"/>
      <c r="I167" s="178"/>
      <c r="J167" s="179"/>
      <c r="L167" s="146"/>
      <c r="N167" s="146"/>
      <c r="P167" s="496"/>
      <c r="Q167" s="496">
        <v>5866</v>
      </c>
      <c r="R167" s="496">
        <v>5866</v>
      </c>
    </row>
    <row r="168" spans="1:18" ht="60">
      <c r="A168" s="542"/>
      <c r="B168" s="542"/>
      <c r="C168" s="543" t="s">
        <v>36</v>
      </c>
      <c r="D168" s="544" t="s">
        <v>37</v>
      </c>
      <c r="E168" s="239"/>
      <c r="F168" s="473"/>
      <c r="G168" s="474"/>
      <c r="H168" s="473"/>
      <c r="I168" s="475"/>
      <c r="J168" s="476"/>
      <c r="L168" s="146"/>
      <c r="N168" s="146"/>
      <c r="P168" s="537"/>
      <c r="Q168" s="537">
        <v>5866</v>
      </c>
      <c r="R168" s="537">
        <f>P168+Q168</f>
        <v>5866</v>
      </c>
    </row>
    <row r="169" spans="1:18" ht="14.25">
      <c r="A169" s="489"/>
      <c r="B169" s="489"/>
      <c r="C169" s="489"/>
      <c r="D169" s="545" t="s">
        <v>278</v>
      </c>
      <c r="E169" s="342"/>
      <c r="F169" s="342"/>
      <c r="G169" s="342"/>
      <c r="H169" s="342"/>
      <c r="I169" s="342"/>
      <c r="J169" s="342"/>
      <c r="K169" s="342"/>
      <c r="L169" s="342"/>
      <c r="M169" s="342"/>
      <c r="N169" s="342"/>
      <c r="O169" s="342"/>
      <c r="P169" s="490">
        <v>792044</v>
      </c>
      <c r="Q169" s="538">
        <v>11136</v>
      </c>
      <c r="R169" s="490">
        <f>P169+Q169</f>
        <v>803180</v>
      </c>
    </row>
    <row r="174" spans="1:18" ht="15">
      <c r="A174" s="30"/>
      <c r="B174" s="30"/>
      <c r="C174" s="31"/>
      <c r="D174" s="642" t="s">
        <v>429</v>
      </c>
      <c r="E174" s="665"/>
      <c r="F174" s="665"/>
      <c r="G174" s="666"/>
      <c r="H174" s="666"/>
      <c r="I174" s="666"/>
      <c r="J174" s="666"/>
      <c r="K174" s="666"/>
      <c r="L174" s="666"/>
      <c r="M174" s="666"/>
      <c r="N174" s="666"/>
      <c r="O174" s="666"/>
      <c r="P174" s="666"/>
      <c r="Q174" s="666"/>
      <c r="R174" s="666"/>
    </row>
    <row r="175" spans="1:18" ht="14.25">
      <c r="A175" s="30"/>
      <c r="B175" s="30"/>
      <c r="C175" s="31"/>
      <c r="D175" s="139"/>
      <c r="E175" s="637"/>
      <c r="F175" s="637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</row>
    <row r="176" spans="1:18" ht="11.25" customHeight="1">
      <c r="A176" s="30"/>
      <c r="B176" s="30"/>
      <c r="C176" s="31"/>
      <c r="D176" s="139"/>
      <c r="E176" s="636" t="s">
        <v>119</v>
      </c>
      <c r="F176" s="637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</row>
    <row r="177" spans="1:18" ht="15">
      <c r="A177" s="2"/>
      <c r="B177" s="2"/>
      <c r="C177" s="3"/>
      <c r="D177" s="642" t="s">
        <v>432</v>
      </c>
      <c r="E177" s="665"/>
      <c r="F177" s="665"/>
      <c r="G177" s="666"/>
      <c r="H177" s="666"/>
      <c r="I177" s="666"/>
      <c r="J177" s="666"/>
      <c r="K177" s="666"/>
      <c r="L177" s="666"/>
      <c r="M177" s="666"/>
      <c r="N177" s="666"/>
      <c r="O177" s="666"/>
      <c r="P177" s="666"/>
      <c r="Q177" s="666"/>
      <c r="R177" s="666"/>
    </row>
    <row r="178" spans="1:18" ht="12.75">
      <c r="A178" s="30"/>
      <c r="B178" s="30"/>
      <c r="C178" s="31"/>
      <c r="D178" s="338"/>
      <c r="E178" s="35"/>
      <c r="F178" s="35"/>
      <c r="G178" s="337"/>
      <c r="H178" s="337"/>
      <c r="I178" s="337"/>
      <c r="J178" s="337"/>
      <c r="K178" s="337"/>
      <c r="L178" s="337"/>
      <c r="M178" s="337"/>
      <c r="N178" s="337"/>
      <c r="O178" s="337"/>
      <c r="P178" s="337"/>
      <c r="Q178" s="337"/>
      <c r="R178" s="337"/>
    </row>
    <row r="179" spans="1:18" ht="12.75">
      <c r="A179" s="30"/>
      <c r="B179" s="30"/>
      <c r="C179" s="31"/>
      <c r="D179" s="338"/>
      <c r="E179" s="35"/>
      <c r="F179" s="35"/>
      <c r="G179" s="337"/>
      <c r="H179" s="337"/>
      <c r="I179" s="337"/>
      <c r="J179" s="337"/>
      <c r="K179" s="337"/>
      <c r="L179" s="337"/>
      <c r="M179" s="337"/>
      <c r="N179" s="337"/>
      <c r="O179" s="337"/>
      <c r="P179" s="337"/>
      <c r="Q179" s="337"/>
      <c r="R179" s="337"/>
    </row>
    <row r="180" spans="1:18" ht="12.75">
      <c r="A180" s="30"/>
      <c r="B180" s="30"/>
      <c r="C180" s="31"/>
      <c r="D180" s="338"/>
      <c r="E180" s="35"/>
      <c r="F180" s="35"/>
      <c r="G180" s="337"/>
      <c r="H180" s="337"/>
      <c r="I180" s="337"/>
      <c r="J180" s="337"/>
      <c r="K180" s="337"/>
      <c r="L180" s="337"/>
      <c r="M180" s="337"/>
      <c r="N180" s="337"/>
      <c r="O180" s="337"/>
      <c r="P180" s="337"/>
      <c r="Q180" s="337"/>
      <c r="R180" s="337"/>
    </row>
    <row r="181" spans="1:18" ht="12.75">
      <c r="A181" s="30"/>
      <c r="B181" s="30"/>
      <c r="C181" s="31"/>
      <c r="D181" s="338"/>
      <c r="E181" s="35"/>
      <c r="F181" s="35"/>
      <c r="G181" s="337"/>
      <c r="H181" s="337"/>
      <c r="I181" s="337"/>
      <c r="J181" s="337"/>
      <c r="K181" s="337"/>
      <c r="L181" s="337"/>
      <c r="M181" s="337"/>
      <c r="N181" s="337"/>
      <c r="O181" s="337"/>
      <c r="P181" s="337"/>
      <c r="Q181" s="337"/>
      <c r="R181" s="337"/>
    </row>
    <row r="182" spans="1:18" ht="12.75">
      <c r="A182" s="30"/>
      <c r="B182" s="30"/>
      <c r="C182" s="31"/>
      <c r="D182" s="338"/>
      <c r="E182" s="35"/>
      <c r="F182" s="35"/>
      <c r="G182" s="337"/>
      <c r="H182" s="337"/>
      <c r="I182" s="337"/>
      <c r="J182" s="337"/>
      <c r="K182" s="337"/>
      <c r="L182" s="337"/>
      <c r="M182" s="337"/>
      <c r="N182" s="337"/>
      <c r="O182" s="337"/>
      <c r="P182" s="337"/>
      <c r="Q182" s="337"/>
      <c r="R182" s="337"/>
    </row>
    <row r="183" spans="1:18" ht="12.75">
      <c r="A183" s="30"/>
      <c r="B183" s="30"/>
      <c r="C183" s="31"/>
      <c r="D183" s="338"/>
      <c r="E183" s="35"/>
      <c r="F183" s="35"/>
      <c r="G183" s="337"/>
      <c r="H183" s="337"/>
      <c r="I183" s="337"/>
      <c r="J183" s="337"/>
      <c r="K183" s="337"/>
      <c r="L183" s="337"/>
      <c r="M183" s="337"/>
      <c r="N183" s="337"/>
      <c r="O183" s="337"/>
      <c r="P183" s="337"/>
      <c r="Q183" s="337"/>
      <c r="R183" s="337"/>
    </row>
    <row r="184" spans="1:18" ht="12.75">
      <c r="A184" s="30"/>
      <c r="B184" s="30"/>
      <c r="C184" s="31"/>
      <c r="D184" s="338"/>
      <c r="E184" s="35"/>
      <c r="F184" s="35"/>
      <c r="G184" s="337"/>
      <c r="H184" s="337"/>
      <c r="I184" s="337"/>
      <c r="J184" s="337"/>
      <c r="K184" s="337"/>
      <c r="L184" s="337"/>
      <c r="M184" s="337"/>
      <c r="N184" s="337"/>
      <c r="O184" s="337"/>
      <c r="P184" s="337"/>
      <c r="Q184" s="337"/>
      <c r="R184" s="337"/>
    </row>
    <row r="185" spans="1:18" ht="12.75">
      <c r="A185" s="30"/>
      <c r="B185" s="30"/>
      <c r="C185" s="31"/>
      <c r="D185" s="338"/>
      <c r="E185" s="35"/>
      <c r="F185" s="35"/>
      <c r="G185" s="337"/>
      <c r="H185" s="337"/>
      <c r="I185" s="337"/>
      <c r="J185" s="337"/>
      <c r="K185" s="337"/>
      <c r="L185" s="337"/>
      <c r="M185" s="337"/>
      <c r="N185" s="337"/>
      <c r="O185" s="337"/>
      <c r="P185" s="337"/>
      <c r="Q185" s="337"/>
      <c r="R185" s="337"/>
    </row>
    <row r="194" spans="23:41" ht="13.5">
      <c r="W194" s="662" t="s">
        <v>259</v>
      </c>
      <c r="X194" s="657"/>
      <c r="Y194" s="657"/>
      <c r="Z194" s="657"/>
      <c r="AA194" s="657"/>
      <c r="AB194" s="657"/>
      <c r="AC194" s="657"/>
      <c r="AD194" s="657"/>
      <c r="AE194" s="657"/>
      <c r="AF194" s="657"/>
      <c r="AG194" s="657"/>
      <c r="AH194" s="657"/>
      <c r="AI194" s="657"/>
      <c r="AJ194" s="657"/>
      <c r="AK194" s="657"/>
      <c r="AL194" s="657"/>
      <c r="AM194" s="657"/>
      <c r="AN194" s="657"/>
      <c r="AO194" s="657"/>
    </row>
    <row r="195" spans="23:41" ht="13.5">
      <c r="W195" s="662" t="s">
        <v>419</v>
      </c>
      <c r="X195" s="657"/>
      <c r="Y195" s="657"/>
      <c r="Z195" s="657"/>
      <c r="AA195" s="657"/>
      <c r="AB195" s="657"/>
      <c r="AC195" s="657"/>
      <c r="AD195" s="657"/>
      <c r="AE195" s="657"/>
      <c r="AF195" s="657"/>
      <c r="AG195" s="657"/>
      <c r="AH195" s="657"/>
      <c r="AI195" s="657"/>
      <c r="AJ195" s="657"/>
      <c r="AK195" s="657"/>
      <c r="AL195" s="657"/>
      <c r="AM195" s="657"/>
      <c r="AN195" s="657"/>
      <c r="AO195" s="657"/>
    </row>
    <row r="196" spans="23:41" ht="13.5">
      <c r="W196" s="662" t="s">
        <v>250</v>
      </c>
      <c r="X196" s="657"/>
      <c r="Y196" s="657"/>
      <c r="Z196" s="657"/>
      <c r="AA196" s="657"/>
      <c r="AB196" s="657"/>
      <c r="AC196" s="657"/>
      <c r="AD196" s="657"/>
      <c r="AE196" s="657"/>
      <c r="AF196" s="657"/>
      <c r="AG196" s="657"/>
      <c r="AH196" s="657"/>
      <c r="AI196" s="657"/>
      <c r="AJ196" s="657"/>
      <c r="AK196" s="657"/>
      <c r="AL196" s="657"/>
      <c r="AM196" s="657"/>
      <c r="AN196" s="657"/>
      <c r="AO196" s="657"/>
    </row>
    <row r="197" spans="23:41" ht="13.5">
      <c r="W197" s="662" t="s">
        <v>420</v>
      </c>
      <c r="X197" s="657"/>
      <c r="Y197" s="657"/>
      <c r="Z197" s="657"/>
      <c r="AA197" s="657"/>
      <c r="AB197" s="657"/>
      <c r="AC197" s="657"/>
      <c r="AD197" s="657"/>
      <c r="AE197" s="657"/>
      <c r="AF197" s="657"/>
      <c r="AG197" s="657"/>
      <c r="AH197" s="657"/>
      <c r="AI197" s="657"/>
      <c r="AJ197" s="657"/>
      <c r="AK197" s="657"/>
      <c r="AL197" s="657"/>
      <c r="AM197" s="657"/>
      <c r="AN197" s="657"/>
      <c r="AO197" s="657"/>
    </row>
    <row r="198" spans="19:25" ht="15.75">
      <c r="S198" s="2"/>
      <c r="T198" s="2"/>
      <c r="U198" s="2"/>
      <c r="V198" s="3"/>
      <c r="W198" s="10"/>
      <c r="X198" s="11"/>
      <c r="Y198" s="11"/>
    </row>
    <row r="199" spans="19:25" ht="15.75">
      <c r="S199" s="2"/>
      <c r="T199" s="2"/>
      <c r="U199" s="2"/>
      <c r="V199" s="3"/>
      <c r="W199" s="10"/>
      <c r="X199" s="11"/>
      <c r="Y199" s="11"/>
    </row>
    <row r="200" spans="19:25" ht="12.75">
      <c r="S200" s="2"/>
      <c r="T200" s="2"/>
      <c r="U200" s="2"/>
      <c r="V200" s="3"/>
      <c r="W200" s="4"/>
      <c r="X200" s="5"/>
      <c r="Y200" s="5"/>
    </row>
    <row r="201" spans="19:25" ht="15.75">
      <c r="S201" s="7"/>
      <c r="T201" s="7"/>
      <c r="U201" s="7"/>
      <c r="V201" s="8"/>
      <c r="W201" s="9" t="s">
        <v>423</v>
      </c>
      <c r="X201" s="7"/>
      <c r="Y201" s="7"/>
    </row>
    <row r="202" spans="19:25" ht="15.75">
      <c r="S202" s="7"/>
      <c r="T202" s="7"/>
      <c r="U202" s="7"/>
      <c r="V202" s="8"/>
      <c r="W202" s="9"/>
      <c r="X202" s="7"/>
      <c r="Y202" s="7"/>
    </row>
    <row r="203" spans="19:25" ht="15.75">
      <c r="S203" s="7"/>
      <c r="T203" s="7"/>
      <c r="U203" s="7"/>
      <c r="V203" s="8"/>
      <c r="W203" s="9"/>
      <c r="X203" s="7"/>
      <c r="Y203" s="7"/>
    </row>
    <row r="204" spans="20:41" ht="30">
      <c r="T204" s="564" t="s">
        <v>1</v>
      </c>
      <c r="U204" s="565" t="s">
        <v>2</v>
      </c>
      <c r="V204" s="566" t="s">
        <v>243</v>
      </c>
      <c r="W204" s="567" t="s">
        <v>4</v>
      </c>
      <c r="X204" s="568" t="s">
        <v>5</v>
      </c>
      <c r="Y204" s="568" t="s">
        <v>249</v>
      </c>
      <c r="Z204" s="569" t="s">
        <v>273</v>
      </c>
      <c r="AA204" s="569" t="s">
        <v>274</v>
      </c>
      <c r="AB204" s="570" t="s">
        <v>305</v>
      </c>
      <c r="AC204" s="570" t="s">
        <v>274</v>
      </c>
      <c r="AD204" s="571" t="s">
        <v>327</v>
      </c>
      <c r="AE204" s="572" t="s">
        <v>269</v>
      </c>
      <c r="AF204" s="571" t="s">
        <v>351</v>
      </c>
      <c r="AG204" s="571" t="s">
        <v>385</v>
      </c>
      <c r="AH204" s="571" t="s">
        <v>385</v>
      </c>
      <c r="AI204" s="572" t="s">
        <v>383</v>
      </c>
      <c r="AJ204" s="571" t="s">
        <v>384</v>
      </c>
      <c r="AK204" s="573" t="s">
        <v>403</v>
      </c>
      <c r="AL204" s="571" t="s">
        <v>404</v>
      </c>
      <c r="AM204" s="513" t="s">
        <v>249</v>
      </c>
      <c r="AN204" s="561" t="s">
        <v>291</v>
      </c>
      <c r="AO204" s="561" t="s">
        <v>274</v>
      </c>
    </row>
    <row r="205" spans="20:41" ht="15" hidden="1">
      <c r="T205" s="574" t="s">
        <v>6</v>
      </c>
      <c r="U205" s="575"/>
      <c r="V205" s="574"/>
      <c r="W205" s="570" t="s">
        <v>7</v>
      </c>
      <c r="X205" s="576" t="e">
        <f>SUM(X206+X211+#REF!)</f>
        <v>#REF!</v>
      </c>
      <c r="Y205" s="576">
        <f>SUM(Y206+Y211)</f>
        <v>185720</v>
      </c>
      <c r="Z205" s="576">
        <f>SUM(Z206+Z211)</f>
        <v>631000</v>
      </c>
      <c r="AA205" s="576">
        <f aca="true" t="shared" si="49" ref="AA205:AF205">SUM(AA211+AA206)</f>
        <v>816720</v>
      </c>
      <c r="AB205" s="576">
        <f t="shared" si="49"/>
        <v>0</v>
      </c>
      <c r="AC205" s="576">
        <f t="shared" si="49"/>
        <v>816720</v>
      </c>
      <c r="AD205" s="576">
        <f t="shared" si="49"/>
        <v>0</v>
      </c>
      <c r="AE205" s="577">
        <f t="shared" si="49"/>
        <v>816720</v>
      </c>
      <c r="AF205" s="577">
        <f t="shared" si="49"/>
        <v>0</v>
      </c>
      <c r="AG205" s="577"/>
      <c r="AH205" s="577"/>
      <c r="AI205" s="577">
        <f>SUM(AI211+AI206)</f>
        <v>816720</v>
      </c>
      <c r="AJ205" s="578">
        <f>AJ206</f>
        <v>75000</v>
      </c>
      <c r="AK205" s="563">
        <f>AI205+AJ205</f>
        <v>891720</v>
      </c>
      <c r="AL205" s="571"/>
      <c r="AM205" s="490">
        <f>AK205+AL205</f>
        <v>891720</v>
      </c>
      <c r="AN205" s="496"/>
      <c r="AO205" s="490">
        <f>AO206+AO211</f>
        <v>891720</v>
      </c>
    </row>
    <row r="206" spans="20:41" ht="30" hidden="1">
      <c r="T206" s="579"/>
      <c r="U206" s="580" t="s">
        <v>8</v>
      </c>
      <c r="V206" s="579"/>
      <c r="W206" s="561" t="s">
        <v>120</v>
      </c>
      <c r="X206" s="581">
        <f aca="true" t="shared" si="50" ref="X206:AF206">SUM(X207:X210)</f>
        <v>462011</v>
      </c>
      <c r="Y206" s="581">
        <f t="shared" si="50"/>
        <v>172870</v>
      </c>
      <c r="Z206" s="513">
        <f t="shared" si="50"/>
        <v>631000</v>
      </c>
      <c r="AA206" s="582">
        <f t="shared" si="50"/>
        <v>803870</v>
      </c>
      <c r="AB206" s="582">
        <f t="shared" si="50"/>
        <v>0</v>
      </c>
      <c r="AC206" s="582">
        <f t="shared" si="50"/>
        <v>803870</v>
      </c>
      <c r="AD206" s="582">
        <f t="shared" si="50"/>
        <v>0</v>
      </c>
      <c r="AE206" s="583">
        <f t="shared" si="50"/>
        <v>803870</v>
      </c>
      <c r="AF206" s="583">
        <f t="shared" si="50"/>
        <v>0</v>
      </c>
      <c r="AG206" s="583"/>
      <c r="AH206" s="583"/>
      <c r="AI206" s="583">
        <f>SUM(AI207:AI210)</f>
        <v>803870</v>
      </c>
      <c r="AJ206" s="571">
        <f>SUM(AJ207:AJ210)</f>
        <v>75000</v>
      </c>
      <c r="AK206" s="562">
        <f>SUM(AK207:AK210)</f>
        <v>878870</v>
      </c>
      <c r="AL206" s="571"/>
      <c r="AM206" s="496">
        <f>AK206+AL206</f>
        <v>878870</v>
      </c>
      <c r="AN206" s="496"/>
      <c r="AO206" s="496">
        <f aca="true" t="shared" si="51" ref="AO206:AO212">AM206+AN206</f>
        <v>878870</v>
      </c>
    </row>
    <row r="207" spans="20:41" ht="30" hidden="1">
      <c r="T207" s="579"/>
      <c r="U207" s="580"/>
      <c r="V207" s="579">
        <v>6050</v>
      </c>
      <c r="W207" s="561" t="s">
        <v>121</v>
      </c>
      <c r="X207" s="581">
        <v>2975</v>
      </c>
      <c r="Y207" s="581">
        <v>0</v>
      </c>
      <c r="Z207" s="513">
        <v>631000</v>
      </c>
      <c r="AA207" s="582">
        <f>SUM(Y207+Z207)</f>
        <v>631000</v>
      </c>
      <c r="AB207" s="496">
        <v>-631000</v>
      </c>
      <c r="AC207" s="582">
        <f>AA207+AB207</f>
        <v>0</v>
      </c>
      <c r="AD207" s="571"/>
      <c r="AE207" s="584">
        <f>AC207+AD207</f>
        <v>0</v>
      </c>
      <c r="AF207" s="584"/>
      <c r="AG207" s="584"/>
      <c r="AH207" s="584"/>
      <c r="AI207" s="584"/>
      <c r="AJ207" s="571">
        <v>75000</v>
      </c>
      <c r="AK207" s="562">
        <f aca="true" t="shared" si="52" ref="AK207:AK212">AI207+AJ207</f>
        <v>75000</v>
      </c>
      <c r="AL207" s="571"/>
      <c r="AM207" s="496">
        <f>AK207+AL207</f>
        <v>75000</v>
      </c>
      <c r="AN207" s="496"/>
      <c r="AO207" s="496">
        <f t="shared" si="51"/>
        <v>75000</v>
      </c>
    </row>
    <row r="208" spans="20:41" ht="75" hidden="1">
      <c r="T208" s="579"/>
      <c r="U208" s="580"/>
      <c r="V208" s="579" t="s">
        <v>122</v>
      </c>
      <c r="W208" s="585" t="s">
        <v>123</v>
      </c>
      <c r="X208" s="581"/>
      <c r="Y208" s="581"/>
      <c r="Z208" s="513"/>
      <c r="AA208" s="582"/>
      <c r="AB208" s="496">
        <v>631000</v>
      </c>
      <c r="AC208" s="582">
        <f>AA208+AB208</f>
        <v>631000</v>
      </c>
      <c r="AD208" s="571"/>
      <c r="AE208" s="584">
        <f>AC208+AD208</f>
        <v>631000</v>
      </c>
      <c r="AF208" s="584"/>
      <c r="AG208" s="584"/>
      <c r="AH208" s="584"/>
      <c r="AI208" s="584">
        <f>AE208+AF208</f>
        <v>631000</v>
      </c>
      <c r="AJ208" s="571"/>
      <c r="AK208" s="562">
        <f t="shared" si="52"/>
        <v>631000</v>
      </c>
      <c r="AL208" s="571"/>
      <c r="AM208" s="496">
        <f aca="true" t="shared" si="53" ref="AM208:AM256">AK208+AL208</f>
        <v>631000</v>
      </c>
      <c r="AN208" s="496"/>
      <c r="AO208" s="496">
        <f t="shared" si="51"/>
        <v>631000</v>
      </c>
    </row>
    <row r="209" spans="20:41" ht="60" hidden="1">
      <c r="T209" s="579"/>
      <c r="U209" s="580"/>
      <c r="V209" s="579" t="s">
        <v>309</v>
      </c>
      <c r="W209" s="561" t="s">
        <v>310</v>
      </c>
      <c r="X209" s="581"/>
      <c r="Y209" s="581"/>
      <c r="Z209" s="513"/>
      <c r="AA209" s="582"/>
      <c r="AB209" s="496">
        <v>152675</v>
      </c>
      <c r="AC209" s="582">
        <f>AA209+AB209</f>
        <v>152675</v>
      </c>
      <c r="AD209" s="571"/>
      <c r="AE209" s="584">
        <f>AC209+AD209</f>
        <v>152675</v>
      </c>
      <c r="AF209" s="584"/>
      <c r="AG209" s="584"/>
      <c r="AH209" s="584"/>
      <c r="AI209" s="584">
        <f>AE209+AF209</f>
        <v>152675</v>
      </c>
      <c r="AJ209" s="571"/>
      <c r="AK209" s="562">
        <f t="shared" si="52"/>
        <v>152675</v>
      </c>
      <c r="AL209" s="571"/>
      <c r="AM209" s="496">
        <f t="shared" si="53"/>
        <v>152675</v>
      </c>
      <c r="AN209" s="496"/>
      <c r="AO209" s="496">
        <f t="shared" si="51"/>
        <v>152675</v>
      </c>
    </row>
    <row r="210" spans="20:41" ht="75" hidden="1">
      <c r="T210" s="579"/>
      <c r="U210" s="580"/>
      <c r="V210" s="579" t="s">
        <v>122</v>
      </c>
      <c r="W210" s="585" t="s">
        <v>123</v>
      </c>
      <c r="X210" s="586">
        <v>459036</v>
      </c>
      <c r="Y210" s="586">
        <v>172870</v>
      </c>
      <c r="Z210" s="513"/>
      <c r="AA210" s="586">
        <v>172870</v>
      </c>
      <c r="AB210" s="587">
        <v>-152675</v>
      </c>
      <c r="AC210" s="588">
        <f>AA210+AB210</f>
        <v>20195</v>
      </c>
      <c r="AD210" s="571"/>
      <c r="AE210" s="584">
        <f>AC210+AD210</f>
        <v>20195</v>
      </c>
      <c r="AF210" s="584"/>
      <c r="AG210" s="584"/>
      <c r="AH210" s="584"/>
      <c r="AI210" s="584">
        <f>AE210+AF210</f>
        <v>20195</v>
      </c>
      <c r="AJ210" s="571"/>
      <c r="AK210" s="562">
        <f t="shared" si="52"/>
        <v>20195</v>
      </c>
      <c r="AL210" s="571"/>
      <c r="AM210" s="496">
        <f t="shared" si="53"/>
        <v>20195</v>
      </c>
      <c r="AN210" s="496"/>
      <c r="AO210" s="496">
        <f t="shared" si="51"/>
        <v>20195</v>
      </c>
    </row>
    <row r="211" spans="20:41" ht="15" hidden="1">
      <c r="T211" s="579"/>
      <c r="U211" s="580" t="s">
        <v>124</v>
      </c>
      <c r="V211" s="579"/>
      <c r="W211" s="561" t="s">
        <v>125</v>
      </c>
      <c r="X211" s="586">
        <v>11600</v>
      </c>
      <c r="Y211" s="586">
        <f>SUM(Y212)</f>
        <v>12850</v>
      </c>
      <c r="Z211" s="513"/>
      <c r="AA211" s="586">
        <f aca="true" t="shared" si="54" ref="AA211:AI211">SUM(AA212)</f>
        <v>12850</v>
      </c>
      <c r="AB211" s="586">
        <f t="shared" si="54"/>
        <v>0</v>
      </c>
      <c r="AC211" s="586">
        <f t="shared" si="54"/>
        <v>12850</v>
      </c>
      <c r="AD211" s="586">
        <f t="shared" si="54"/>
        <v>0</v>
      </c>
      <c r="AE211" s="589">
        <f t="shared" si="54"/>
        <v>12850</v>
      </c>
      <c r="AF211" s="589">
        <f t="shared" si="54"/>
        <v>0</v>
      </c>
      <c r="AG211" s="589"/>
      <c r="AH211" s="589"/>
      <c r="AI211" s="589">
        <f t="shared" si="54"/>
        <v>12850</v>
      </c>
      <c r="AJ211" s="571">
        <f>AJ212</f>
        <v>0</v>
      </c>
      <c r="AK211" s="562">
        <f t="shared" si="52"/>
        <v>12850</v>
      </c>
      <c r="AL211" s="571"/>
      <c r="AM211" s="496">
        <f t="shared" si="53"/>
        <v>12850</v>
      </c>
      <c r="AN211" s="496"/>
      <c r="AO211" s="496">
        <f t="shared" si="51"/>
        <v>12850</v>
      </c>
    </row>
    <row r="212" spans="20:41" ht="45" hidden="1">
      <c r="T212" s="579"/>
      <c r="U212" s="580"/>
      <c r="V212" s="579">
        <v>2850</v>
      </c>
      <c r="W212" s="561" t="s">
        <v>126</v>
      </c>
      <c r="X212" s="586">
        <v>11600</v>
      </c>
      <c r="Y212" s="586">
        <v>12850</v>
      </c>
      <c r="Z212" s="513"/>
      <c r="AA212" s="586">
        <v>12850</v>
      </c>
      <c r="AB212" s="513"/>
      <c r="AC212" s="582">
        <f>AA212+AB212</f>
        <v>12850</v>
      </c>
      <c r="AD212" s="571"/>
      <c r="AE212" s="584">
        <f>AC212+AD212</f>
        <v>12850</v>
      </c>
      <c r="AF212" s="584"/>
      <c r="AG212" s="584"/>
      <c r="AH212" s="584"/>
      <c r="AI212" s="584">
        <f>AE212+AF212</f>
        <v>12850</v>
      </c>
      <c r="AJ212" s="571"/>
      <c r="AK212" s="562">
        <f t="shared" si="52"/>
        <v>12850</v>
      </c>
      <c r="AL212" s="571"/>
      <c r="AM212" s="496">
        <f t="shared" si="53"/>
        <v>12850</v>
      </c>
      <c r="AN212" s="496"/>
      <c r="AO212" s="496">
        <f t="shared" si="51"/>
        <v>12850</v>
      </c>
    </row>
    <row r="213" spans="20:41" ht="15" hidden="1">
      <c r="T213" s="574">
        <v>600</v>
      </c>
      <c r="U213" s="575"/>
      <c r="V213" s="574"/>
      <c r="W213" s="570" t="s">
        <v>19</v>
      </c>
      <c r="X213" s="576">
        <f>SUM(X218+X216)</f>
        <v>554414</v>
      </c>
      <c r="Y213" s="576">
        <f>SUM(Y218+Y216)</f>
        <v>2108118</v>
      </c>
      <c r="Z213" s="569">
        <f>SUM(Z218)</f>
        <v>11220</v>
      </c>
      <c r="AA213" s="590">
        <f>SUM(AA216+AA218)</f>
        <v>2119338</v>
      </c>
      <c r="AB213" s="590">
        <f>SUM(AB216+AB218)</f>
        <v>0</v>
      </c>
      <c r="AC213" s="590">
        <f>SUM(AC216+AC218)</f>
        <v>2119338</v>
      </c>
      <c r="AD213" s="590">
        <f>SUM(AD214+AD216+AD218)</f>
        <v>55854</v>
      </c>
      <c r="AE213" s="591">
        <f>SUM(AE214+AE216+AE218)</f>
        <v>2175192</v>
      </c>
      <c r="AF213" s="591">
        <f>SUM(AF214+AF216+AF218)</f>
        <v>-26589</v>
      </c>
      <c r="AG213" s="591"/>
      <c r="AH213" s="591"/>
      <c r="AI213" s="591">
        <f>SUM(AI214+AI216+AI218)</f>
        <v>2148603</v>
      </c>
      <c r="AJ213" s="578">
        <f>AJ214+AJ216+AJ218</f>
        <v>147389</v>
      </c>
      <c r="AK213" s="563">
        <f>AK214+AK216+AK218</f>
        <v>2295992</v>
      </c>
      <c r="AL213" s="571"/>
      <c r="AM213" s="490">
        <f t="shared" si="53"/>
        <v>2295992</v>
      </c>
      <c r="AN213" s="496"/>
      <c r="AO213" s="490">
        <f>AO214+AO216+AO218</f>
        <v>2295992</v>
      </c>
    </row>
    <row r="214" spans="20:41" ht="15" hidden="1">
      <c r="T214" s="574"/>
      <c r="U214" s="580" t="s">
        <v>329</v>
      </c>
      <c r="V214" s="579"/>
      <c r="W214" s="561" t="s">
        <v>330</v>
      </c>
      <c r="X214" s="581"/>
      <c r="Y214" s="581"/>
      <c r="Z214" s="513"/>
      <c r="AA214" s="582"/>
      <c r="AB214" s="582"/>
      <c r="AC214" s="582">
        <v>0</v>
      </c>
      <c r="AD214" s="582">
        <f>AD215</f>
        <v>30000</v>
      </c>
      <c r="AE214" s="583">
        <f>AE215</f>
        <v>30000</v>
      </c>
      <c r="AF214" s="583">
        <f>AF215</f>
        <v>0</v>
      </c>
      <c r="AG214" s="583"/>
      <c r="AH214" s="583"/>
      <c r="AI214" s="583">
        <f>AI215</f>
        <v>30000</v>
      </c>
      <c r="AJ214" s="571"/>
      <c r="AK214" s="562">
        <f aca="true" t="shared" si="55" ref="AK214:AK224">AI214+AJ214</f>
        <v>30000</v>
      </c>
      <c r="AL214" s="571"/>
      <c r="AM214" s="496">
        <f t="shared" si="53"/>
        <v>30000</v>
      </c>
      <c r="AN214" s="496"/>
      <c r="AO214" s="496">
        <f>AO215</f>
        <v>30000</v>
      </c>
    </row>
    <row r="215" spans="20:41" ht="75" hidden="1">
      <c r="T215" s="574"/>
      <c r="U215" s="575"/>
      <c r="V215" s="579" t="s">
        <v>130</v>
      </c>
      <c r="W215" s="561" t="s">
        <v>131</v>
      </c>
      <c r="X215" s="581"/>
      <c r="Y215" s="581"/>
      <c r="Z215" s="513"/>
      <c r="AA215" s="582"/>
      <c r="AB215" s="582"/>
      <c r="AC215" s="582">
        <v>0</v>
      </c>
      <c r="AD215" s="582">
        <v>30000</v>
      </c>
      <c r="AE215" s="583">
        <f>AD215+AC215</f>
        <v>30000</v>
      </c>
      <c r="AF215" s="584"/>
      <c r="AG215" s="584"/>
      <c r="AH215" s="584"/>
      <c r="AI215" s="584">
        <f>AE215+AF215</f>
        <v>30000</v>
      </c>
      <c r="AJ215" s="571"/>
      <c r="AK215" s="562">
        <f t="shared" si="55"/>
        <v>30000</v>
      </c>
      <c r="AL215" s="571"/>
      <c r="AM215" s="496">
        <f t="shared" si="53"/>
        <v>30000</v>
      </c>
      <c r="AN215" s="496"/>
      <c r="AO215" s="496">
        <f>AM215+AN215</f>
        <v>30000</v>
      </c>
    </row>
    <row r="216" spans="20:41" ht="15" hidden="1">
      <c r="T216" s="574"/>
      <c r="U216" s="580" t="s">
        <v>128</v>
      </c>
      <c r="V216" s="579"/>
      <c r="W216" s="561" t="s">
        <v>129</v>
      </c>
      <c r="X216" s="581">
        <f>SUM(X217)</f>
        <v>67219</v>
      </c>
      <c r="Y216" s="581">
        <f>SUM(Y217)</f>
        <v>53918</v>
      </c>
      <c r="Z216" s="513">
        <v>0</v>
      </c>
      <c r="AA216" s="582">
        <f aca="true" t="shared" si="56" ref="AA216:AI216">AA217</f>
        <v>53918</v>
      </c>
      <c r="AB216" s="582">
        <f t="shared" si="56"/>
        <v>0</v>
      </c>
      <c r="AC216" s="582">
        <f t="shared" si="56"/>
        <v>53918</v>
      </c>
      <c r="AD216" s="582">
        <f t="shared" si="56"/>
        <v>0</v>
      </c>
      <c r="AE216" s="583">
        <f t="shared" si="56"/>
        <v>53918</v>
      </c>
      <c r="AF216" s="583">
        <f t="shared" si="56"/>
        <v>0</v>
      </c>
      <c r="AG216" s="583"/>
      <c r="AH216" s="583"/>
      <c r="AI216" s="583">
        <f t="shared" si="56"/>
        <v>53918</v>
      </c>
      <c r="AJ216" s="571"/>
      <c r="AK216" s="562">
        <f t="shared" si="55"/>
        <v>53918</v>
      </c>
      <c r="AL216" s="571"/>
      <c r="AM216" s="496">
        <f t="shared" si="53"/>
        <v>53918</v>
      </c>
      <c r="AN216" s="496"/>
      <c r="AO216" s="496">
        <f>AO217</f>
        <v>53918</v>
      </c>
    </row>
    <row r="217" spans="20:41" ht="75" hidden="1">
      <c r="T217" s="574"/>
      <c r="U217" s="575"/>
      <c r="V217" s="579" t="s">
        <v>130</v>
      </c>
      <c r="W217" s="561" t="s">
        <v>131</v>
      </c>
      <c r="X217" s="581">
        <v>67219</v>
      </c>
      <c r="Y217" s="581">
        <v>53918</v>
      </c>
      <c r="Z217" s="513">
        <v>0</v>
      </c>
      <c r="AA217" s="582">
        <f aca="true" t="shared" si="57" ref="AA217:AA222">SUM(Y217+Z217)</f>
        <v>53918</v>
      </c>
      <c r="AB217" s="513"/>
      <c r="AC217" s="582">
        <f aca="true" t="shared" si="58" ref="AC217:AC224">AA217+AB217</f>
        <v>53918</v>
      </c>
      <c r="AD217" s="571"/>
      <c r="AE217" s="584">
        <f aca="true" t="shared" si="59" ref="AE217:AE224">AC217+AD217</f>
        <v>53918</v>
      </c>
      <c r="AF217" s="584"/>
      <c r="AG217" s="584"/>
      <c r="AH217" s="584"/>
      <c r="AI217" s="584">
        <f>AE217+AF217</f>
        <v>53918</v>
      </c>
      <c r="AJ217" s="571"/>
      <c r="AK217" s="562">
        <f t="shared" si="55"/>
        <v>53918</v>
      </c>
      <c r="AL217" s="571"/>
      <c r="AM217" s="496">
        <f t="shared" si="53"/>
        <v>53918</v>
      </c>
      <c r="AN217" s="496"/>
      <c r="AO217" s="496">
        <f>AM217+AN217</f>
        <v>53918</v>
      </c>
    </row>
    <row r="218" spans="20:41" ht="15" hidden="1">
      <c r="T218" s="579"/>
      <c r="U218" s="580">
        <v>60016</v>
      </c>
      <c r="V218" s="579"/>
      <c r="W218" s="561" t="s">
        <v>20</v>
      </c>
      <c r="X218" s="581">
        <f>SUM(X219:X222)</f>
        <v>487195</v>
      </c>
      <c r="Y218" s="581">
        <f>SUM(Y219:Y222)</f>
        <v>2054200</v>
      </c>
      <c r="Z218" s="513">
        <f>SUM(Z219:Z222)</f>
        <v>11220</v>
      </c>
      <c r="AA218" s="582">
        <f>SUM(AA219:AA222)</f>
        <v>2065420</v>
      </c>
      <c r="AB218" s="582">
        <f>SUM(AB219:AB224)</f>
        <v>0</v>
      </c>
      <c r="AC218" s="582">
        <f t="shared" si="58"/>
        <v>2065420</v>
      </c>
      <c r="AD218" s="582">
        <f>SUM(AD219:AD224)</f>
        <v>25854</v>
      </c>
      <c r="AE218" s="583">
        <f t="shared" si="59"/>
        <v>2091274</v>
      </c>
      <c r="AF218" s="583">
        <f>SUM(AF219:AF224)</f>
        <v>-26589</v>
      </c>
      <c r="AG218" s="583"/>
      <c r="AH218" s="583"/>
      <c r="AI218" s="583">
        <f>SUM(AI219:AI224)</f>
        <v>2064685</v>
      </c>
      <c r="AJ218" s="571">
        <f>SUM(AJ219:AJ224)</f>
        <v>147389</v>
      </c>
      <c r="AK218" s="562">
        <f t="shared" si="55"/>
        <v>2212074</v>
      </c>
      <c r="AL218" s="571"/>
      <c r="AM218" s="496">
        <f t="shared" si="53"/>
        <v>2212074</v>
      </c>
      <c r="AN218" s="496"/>
      <c r="AO218" s="496">
        <f>SUM(AO219:AO224)</f>
        <v>2212074</v>
      </c>
    </row>
    <row r="219" spans="20:41" ht="15" hidden="1">
      <c r="T219" s="579"/>
      <c r="U219" s="580"/>
      <c r="V219" s="579">
        <v>4210</v>
      </c>
      <c r="W219" s="561" t="s">
        <v>132</v>
      </c>
      <c r="X219" s="581">
        <v>73100</v>
      </c>
      <c r="Y219" s="581">
        <v>31372</v>
      </c>
      <c r="Z219" s="513">
        <v>0</v>
      </c>
      <c r="AA219" s="582">
        <f t="shared" si="57"/>
        <v>31372</v>
      </c>
      <c r="AB219" s="513"/>
      <c r="AC219" s="582">
        <f t="shared" si="58"/>
        <v>31372</v>
      </c>
      <c r="AD219" s="562">
        <v>20854</v>
      </c>
      <c r="AE219" s="584">
        <f t="shared" si="59"/>
        <v>52226</v>
      </c>
      <c r="AF219" s="584"/>
      <c r="AG219" s="584"/>
      <c r="AH219" s="584"/>
      <c r="AI219" s="584">
        <f aca="true" t="shared" si="60" ref="AI219:AI224">AE219+AF219</f>
        <v>52226</v>
      </c>
      <c r="AJ219" s="571">
        <v>21389</v>
      </c>
      <c r="AK219" s="562">
        <f t="shared" si="55"/>
        <v>73615</v>
      </c>
      <c r="AL219" s="571"/>
      <c r="AM219" s="496">
        <f t="shared" si="53"/>
        <v>73615</v>
      </c>
      <c r="AN219" s="496"/>
      <c r="AO219" s="496">
        <f aca="true" t="shared" si="61" ref="AO219:AO224">AM219+AN219</f>
        <v>73615</v>
      </c>
    </row>
    <row r="220" spans="20:41" ht="15" hidden="1">
      <c r="T220" s="579"/>
      <c r="U220" s="580"/>
      <c r="V220" s="579">
        <v>4270</v>
      </c>
      <c r="W220" s="561" t="s">
        <v>133</v>
      </c>
      <c r="X220" s="581">
        <v>30900</v>
      </c>
      <c r="Y220" s="581">
        <v>31820</v>
      </c>
      <c r="Z220" s="513">
        <v>0</v>
      </c>
      <c r="AA220" s="582">
        <f t="shared" si="57"/>
        <v>31820</v>
      </c>
      <c r="AB220" s="513"/>
      <c r="AC220" s="582">
        <f t="shared" si="58"/>
        <v>31820</v>
      </c>
      <c r="AD220" s="571"/>
      <c r="AE220" s="584">
        <f t="shared" si="59"/>
        <v>31820</v>
      </c>
      <c r="AF220" s="584"/>
      <c r="AG220" s="584"/>
      <c r="AH220" s="584"/>
      <c r="AI220" s="584">
        <f t="shared" si="60"/>
        <v>31820</v>
      </c>
      <c r="AJ220" s="571">
        <v>35000</v>
      </c>
      <c r="AK220" s="562">
        <f t="shared" si="55"/>
        <v>66820</v>
      </c>
      <c r="AL220" s="571"/>
      <c r="AM220" s="496">
        <f t="shared" si="53"/>
        <v>66820</v>
      </c>
      <c r="AN220" s="496"/>
      <c r="AO220" s="496">
        <f t="shared" si="61"/>
        <v>66820</v>
      </c>
    </row>
    <row r="221" spans="20:41" ht="15" hidden="1">
      <c r="T221" s="579"/>
      <c r="U221" s="580"/>
      <c r="V221" s="579">
        <v>4300</v>
      </c>
      <c r="W221" s="561" t="s">
        <v>127</v>
      </c>
      <c r="X221" s="581">
        <v>30600</v>
      </c>
      <c r="Y221" s="581">
        <v>21600</v>
      </c>
      <c r="Z221" s="513">
        <v>1220</v>
      </c>
      <c r="AA221" s="582">
        <f t="shared" si="57"/>
        <v>22820</v>
      </c>
      <c r="AB221" s="513"/>
      <c r="AC221" s="582">
        <f t="shared" si="58"/>
        <v>22820</v>
      </c>
      <c r="AD221" s="562">
        <v>5000</v>
      </c>
      <c r="AE221" s="584">
        <f t="shared" si="59"/>
        <v>27820</v>
      </c>
      <c r="AF221" s="584"/>
      <c r="AG221" s="584"/>
      <c r="AH221" s="584"/>
      <c r="AI221" s="584">
        <f t="shared" si="60"/>
        <v>27820</v>
      </c>
      <c r="AJ221" s="571"/>
      <c r="AK221" s="562">
        <f t="shared" si="55"/>
        <v>27820</v>
      </c>
      <c r="AL221" s="571"/>
      <c r="AM221" s="496">
        <f t="shared" si="53"/>
        <v>27820</v>
      </c>
      <c r="AN221" s="496"/>
      <c r="AO221" s="496">
        <f t="shared" si="61"/>
        <v>27820</v>
      </c>
    </row>
    <row r="222" spans="20:41" ht="30" hidden="1">
      <c r="T222" s="579"/>
      <c r="U222" s="580"/>
      <c r="V222" s="579">
        <v>6050</v>
      </c>
      <c r="W222" s="561" t="s">
        <v>331</v>
      </c>
      <c r="X222" s="581">
        <v>352595</v>
      </c>
      <c r="Y222" s="581">
        <v>1969408</v>
      </c>
      <c r="Z222" s="513">
        <v>10000</v>
      </c>
      <c r="AA222" s="582">
        <f t="shared" si="57"/>
        <v>1979408</v>
      </c>
      <c r="AB222" s="587">
        <v>-982786</v>
      </c>
      <c r="AC222" s="587">
        <f t="shared" si="58"/>
        <v>996622</v>
      </c>
      <c r="AD222" s="571"/>
      <c r="AE222" s="584">
        <f t="shared" si="59"/>
        <v>996622</v>
      </c>
      <c r="AF222" s="584"/>
      <c r="AG222" s="584"/>
      <c r="AH222" s="584"/>
      <c r="AI222" s="584">
        <f t="shared" si="60"/>
        <v>996622</v>
      </c>
      <c r="AJ222" s="571">
        <v>90000</v>
      </c>
      <c r="AK222" s="562">
        <f t="shared" si="55"/>
        <v>1086622</v>
      </c>
      <c r="AL222" s="571"/>
      <c r="AM222" s="496">
        <f t="shared" si="53"/>
        <v>1086622</v>
      </c>
      <c r="AN222" s="496"/>
      <c r="AO222" s="496">
        <f t="shared" si="61"/>
        <v>1086622</v>
      </c>
    </row>
    <row r="223" spans="20:41" ht="90" hidden="1">
      <c r="T223" s="579"/>
      <c r="U223" s="580"/>
      <c r="V223" s="579" t="s">
        <v>306</v>
      </c>
      <c r="W223" s="585" t="s">
        <v>316</v>
      </c>
      <c r="X223" s="581"/>
      <c r="Y223" s="581"/>
      <c r="Z223" s="513"/>
      <c r="AA223" s="582"/>
      <c r="AB223" s="587">
        <v>982786</v>
      </c>
      <c r="AC223" s="587">
        <f t="shared" si="58"/>
        <v>982786</v>
      </c>
      <c r="AD223" s="571"/>
      <c r="AE223" s="584">
        <f t="shared" si="59"/>
        <v>982786</v>
      </c>
      <c r="AF223" s="584">
        <v>-302059</v>
      </c>
      <c r="AG223" s="584"/>
      <c r="AH223" s="584"/>
      <c r="AI223" s="584">
        <f t="shared" si="60"/>
        <v>680727</v>
      </c>
      <c r="AJ223" s="571"/>
      <c r="AK223" s="562">
        <f t="shared" si="55"/>
        <v>680727</v>
      </c>
      <c r="AL223" s="571"/>
      <c r="AM223" s="496">
        <f t="shared" si="53"/>
        <v>680727</v>
      </c>
      <c r="AN223" s="496"/>
      <c r="AO223" s="496">
        <f t="shared" si="61"/>
        <v>680727</v>
      </c>
    </row>
    <row r="224" spans="20:41" ht="105" hidden="1">
      <c r="T224" s="579"/>
      <c r="U224" s="580"/>
      <c r="V224" s="579" t="s">
        <v>307</v>
      </c>
      <c r="W224" s="585" t="s">
        <v>367</v>
      </c>
      <c r="X224" s="581"/>
      <c r="Y224" s="581"/>
      <c r="Z224" s="513"/>
      <c r="AA224" s="582"/>
      <c r="AB224" s="587"/>
      <c r="AC224" s="587">
        <f t="shared" si="58"/>
        <v>0</v>
      </c>
      <c r="AD224" s="571"/>
      <c r="AE224" s="584">
        <f t="shared" si="59"/>
        <v>0</v>
      </c>
      <c r="AF224" s="584">
        <v>275470</v>
      </c>
      <c r="AG224" s="584"/>
      <c r="AH224" s="584"/>
      <c r="AI224" s="584">
        <f t="shared" si="60"/>
        <v>275470</v>
      </c>
      <c r="AJ224" s="571">
        <v>1000</v>
      </c>
      <c r="AK224" s="562">
        <f t="shared" si="55"/>
        <v>276470</v>
      </c>
      <c r="AL224" s="571"/>
      <c r="AM224" s="496">
        <f t="shared" si="53"/>
        <v>276470</v>
      </c>
      <c r="AN224" s="496"/>
      <c r="AO224" s="496">
        <f t="shared" si="61"/>
        <v>276470</v>
      </c>
    </row>
    <row r="225" spans="20:41" ht="15" hidden="1">
      <c r="T225" s="574" t="s">
        <v>134</v>
      </c>
      <c r="U225" s="575"/>
      <c r="V225" s="574"/>
      <c r="W225" s="570" t="s">
        <v>135</v>
      </c>
      <c r="X225" s="576" t="e">
        <f>SUM(X226)</f>
        <v>#REF!</v>
      </c>
      <c r="Y225" s="576">
        <f>SUM(Y226)</f>
        <v>6000</v>
      </c>
      <c r="Z225" s="513"/>
      <c r="AA225" s="576">
        <f aca="true" t="shared" si="62" ref="AA225:AI226">SUM(AA226)</f>
        <v>6000</v>
      </c>
      <c r="AB225" s="576">
        <f t="shared" si="62"/>
        <v>0</v>
      </c>
      <c r="AC225" s="576">
        <f t="shared" si="62"/>
        <v>6000</v>
      </c>
      <c r="AD225" s="576">
        <f t="shared" si="62"/>
        <v>0</v>
      </c>
      <c r="AE225" s="577">
        <f t="shared" si="62"/>
        <v>6000</v>
      </c>
      <c r="AF225" s="577">
        <f t="shared" si="62"/>
        <v>0</v>
      </c>
      <c r="AG225" s="577"/>
      <c r="AH225" s="577"/>
      <c r="AI225" s="577">
        <f t="shared" si="62"/>
        <v>6000</v>
      </c>
      <c r="AJ225" s="571"/>
      <c r="AK225" s="563">
        <f>AK226</f>
        <v>6000</v>
      </c>
      <c r="AL225" s="571"/>
      <c r="AM225" s="490">
        <f t="shared" si="53"/>
        <v>6000</v>
      </c>
      <c r="AN225" s="496"/>
      <c r="AO225" s="490">
        <f>AO226</f>
        <v>6000</v>
      </c>
    </row>
    <row r="226" spans="20:41" ht="15" hidden="1">
      <c r="T226" s="579"/>
      <c r="U226" s="580" t="s">
        <v>136</v>
      </c>
      <c r="V226" s="579"/>
      <c r="W226" s="561" t="s">
        <v>16</v>
      </c>
      <c r="X226" s="581" t="e">
        <f>SUM(#REF!)</f>
        <v>#REF!</v>
      </c>
      <c r="Y226" s="581">
        <f>SUM(Y227)</f>
        <v>6000</v>
      </c>
      <c r="Z226" s="513"/>
      <c r="AA226" s="581">
        <f t="shared" si="62"/>
        <v>6000</v>
      </c>
      <c r="AB226" s="581">
        <f t="shared" si="62"/>
        <v>0</v>
      </c>
      <c r="AC226" s="581">
        <f t="shared" si="62"/>
        <v>6000</v>
      </c>
      <c r="AD226" s="581">
        <f t="shared" si="62"/>
        <v>0</v>
      </c>
      <c r="AE226" s="589">
        <f t="shared" si="62"/>
        <v>6000</v>
      </c>
      <c r="AF226" s="589">
        <f t="shared" si="62"/>
        <v>0</v>
      </c>
      <c r="AG226" s="589"/>
      <c r="AH226" s="589"/>
      <c r="AI226" s="589">
        <f t="shared" si="62"/>
        <v>6000</v>
      </c>
      <c r="AJ226" s="571"/>
      <c r="AK226" s="562">
        <f>AK227</f>
        <v>6000</v>
      </c>
      <c r="AL226" s="571"/>
      <c r="AM226" s="496">
        <f t="shared" si="53"/>
        <v>6000</v>
      </c>
      <c r="AN226" s="496"/>
      <c r="AO226" s="496">
        <f>AO227</f>
        <v>6000</v>
      </c>
    </row>
    <row r="227" spans="20:41" ht="15" hidden="1">
      <c r="T227" s="579"/>
      <c r="U227" s="580"/>
      <c r="V227" s="579" t="s">
        <v>140</v>
      </c>
      <c r="W227" s="561" t="s">
        <v>127</v>
      </c>
      <c r="X227" s="586">
        <v>0</v>
      </c>
      <c r="Y227" s="586">
        <v>6000</v>
      </c>
      <c r="Z227" s="513"/>
      <c r="AA227" s="586">
        <v>6000</v>
      </c>
      <c r="AB227" s="513"/>
      <c r="AC227" s="582">
        <f>AA227+AB227</f>
        <v>6000</v>
      </c>
      <c r="AD227" s="571"/>
      <c r="AE227" s="584">
        <f>AC227+AD227</f>
        <v>6000</v>
      </c>
      <c r="AF227" s="584"/>
      <c r="AG227" s="584"/>
      <c r="AH227" s="584"/>
      <c r="AI227" s="584">
        <f>AE227+AF227</f>
        <v>6000</v>
      </c>
      <c r="AJ227" s="571"/>
      <c r="AK227" s="562">
        <f>AI227+AJ227</f>
        <v>6000</v>
      </c>
      <c r="AL227" s="571"/>
      <c r="AM227" s="496">
        <f t="shared" si="53"/>
        <v>6000</v>
      </c>
      <c r="AN227" s="496"/>
      <c r="AO227" s="496">
        <f>AM227+AN227</f>
        <v>6000</v>
      </c>
    </row>
    <row r="228" spans="20:41" ht="15" hidden="1">
      <c r="T228" s="574">
        <v>700</v>
      </c>
      <c r="U228" s="575"/>
      <c r="V228" s="574"/>
      <c r="W228" s="570" t="s">
        <v>22</v>
      </c>
      <c r="X228" s="576">
        <f>SUM(X229)</f>
        <v>11210</v>
      </c>
      <c r="Y228" s="576">
        <f>SUM(Y229)</f>
        <v>7570</v>
      </c>
      <c r="Z228" s="513"/>
      <c r="AA228" s="576">
        <f aca="true" t="shared" si="63" ref="AA228:AI228">SUM(AA229)</f>
        <v>7570</v>
      </c>
      <c r="AB228" s="576">
        <f t="shared" si="63"/>
        <v>0</v>
      </c>
      <c r="AC228" s="576">
        <f t="shared" si="63"/>
        <v>7570</v>
      </c>
      <c r="AD228" s="576">
        <f t="shared" si="63"/>
        <v>0</v>
      </c>
      <c r="AE228" s="577">
        <f t="shared" si="63"/>
        <v>7570</v>
      </c>
      <c r="AF228" s="577">
        <f t="shared" si="63"/>
        <v>0</v>
      </c>
      <c r="AG228" s="577"/>
      <c r="AH228" s="577"/>
      <c r="AI228" s="577">
        <f t="shared" si="63"/>
        <v>7570</v>
      </c>
      <c r="AJ228" s="571"/>
      <c r="AK228" s="563">
        <f>AI228+AJ228</f>
        <v>7570</v>
      </c>
      <c r="AL228" s="571"/>
      <c r="AM228" s="490">
        <f>AM229</f>
        <v>7570</v>
      </c>
      <c r="AN228" s="496"/>
      <c r="AO228" s="490">
        <f>AO229</f>
        <v>7570</v>
      </c>
    </row>
    <row r="229" spans="20:41" ht="30" hidden="1">
      <c r="T229" s="579"/>
      <c r="U229" s="580">
        <v>70004</v>
      </c>
      <c r="V229" s="579"/>
      <c r="W229" s="561" t="s">
        <v>141</v>
      </c>
      <c r="X229" s="581">
        <f>SUM(X230:X233)</f>
        <v>11210</v>
      </c>
      <c r="Y229" s="581">
        <f>SUM(Y230:Y233)</f>
        <v>7570</v>
      </c>
      <c r="Z229" s="513"/>
      <c r="AA229" s="581">
        <f aca="true" t="shared" si="64" ref="AA229:AI229">SUM(AA230:AA233)</f>
        <v>7570</v>
      </c>
      <c r="AB229" s="581">
        <f t="shared" si="64"/>
        <v>0</v>
      </c>
      <c r="AC229" s="581">
        <f t="shared" si="64"/>
        <v>7570</v>
      </c>
      <c r="AD229" s="581">
        <f t="shared" si="64"/>
        <v>0</v>
      </c>
      <c r="AE229" s="589">
        <f t="shared" si="64"/>
        <v>7570</v>
      </c>
      <c r="AF229" s="589">
        <f t="shared" si="64"/>
        <v>0</v>
      </c>
      <c r="AG229" s="589"/>
      <c r="AH229" s="589"/>
      <c r="AI229" s="589">
        <f t="shared" si="64"/>
        <v>7570</v>
      </c>
      <c r="AJ229" s="571"/>
      <c r="AK229" s="562">
        <f>SUM(AK230:AK233)</f>
        <v>7570</v>
      </c>
      <c r="AL229" s="571"/>
      <c r="AM229" s="496">
        <f t="shared" si="53"/>
        <v>7570</v>
      </c>
      <c r="AN229" s="496"/>
      <c r="AO229" s="496">
        <f>SUM(AO230:AO233)</f>
        <v>7570</v>
      </c>
    </row>
    <row r="230" spans="20:41" ht="15" hidden="1">
      <c r="T230" s="579"/>
      <c r="U230" s="580"/>
      <c r="V230" s="579">
        <v>4210</v>
      </c>
      <c r="W230" s="561" t="s">
        <v>132</v>
      </c>
      <c r="X230" s="581">
        <v>5000</v>
      </c>
      <c r="Y230" s="581">
        <v>1000</v>
      </c>
      <c r="Z230" s="513"/>
      <c r="AA230" s="581">
        <v>1000</v>
      </c>
      <c r="AB230" s="513"/>
      <c r="AC230" s="582">
        <f>AA230+AB230</f>
        <v>1000</v>
      </c>
      <c r="AD230" s="571"/>
      <c r="AE230" s="584">
        <f>AC230+AD230</f>
        <v>1000</v>
      </c>
      <c r="AF230" s="584"/>
      <c r="AG230" s="584"/>
      <c r="AH230" s="584"/>
      <c r="AI230" s="584">
        <f>AE230+AF230</f>
        <v>1000</v>
      </c>
      <c r="AJ230" s="571"/>
      <c r="AK230" s="562">
        <f>AI230+AJ230</f>
        <v>1000</v>
      </c>
      <c r="AL230" s="571"/>
      <c r="AM230" s="496">
        <f t="shared" si="53"/>
        <v>1000</v>
      </c>
      <c r="AN230" s="496"/>
      <c r="AO230" s="496">
        <f>AM230+AN230</f>
        <v>1000</v>
      </c>
    </row>
    <row r="231" spans="20:41" ht="15" hidden="1">
      <c r="T231" s="579"/>
      <c r="U231" s="580"/>
      <c r="V231" s="579">
        <v>4270</v>
      </c>
      <c r="W231" s="561" t="s">
        <v>133</v>
      </c>
      <c r="X231" s="581">
        <v>5360</v>
      </c>
      <c r="Y231" s="581">
        <v>5700</v>
      </c>
      <c r="Z231" s="513"/>
      <c r="AA231" s="581">
        <v>5700</v>
      </c>
      <c r="AB231" s="513"/>
      <c r="AC231" s="582">
        <f>AA231+AB231</f>
        <v>5700</v>
      </c>
      <c r="AD231" s="571"/>
      <c r="AE231" s="584">
        <f>AC231+AD231</f>
        <v>5700</v>
      </c>
      <c r="AF231" s="584">
        <v>-700</v>
      </c>
      <c r="AG231" s="584"/>
      <c r="AH231" s="584"/>
      <c r="AI231" s="584">
        <f>AE231+AF231</f>
        <v>5000</v>
      </c>
      <c r="AJ231" s="571"/>
      <c r="AK231" s="562">
        <f>AI231+AJ231</f>
        <v>5000</v>
      </c>
      <c r="AL231" s="571"/>
      <c r="AM231" s="496">
        <f t="shared" si="53"/>
        <v>5000</v>
      </c>
      <c r="AN231" s="496"/>
      <c r="AO231" s="496">
        <f>AM231+AN231</f>
        <v>5000</v>
      </c>
    </row>
    <row r="232" spans="20:41" ht="15" hidden="1">
      <c r="T232" s="579"/>
      <c r="U232" s="580"/>
      <c r="V232" s="579" t="s">
        <v>140</v>
      </c>
      <c r="W232" s="561" t="s">
        <v>127</v>
      </c>
      <c r="X232" s="581"/>
      <c r="Y232" s="581"/>
      <c r="Z232" s="513"/>
      <c r="AA232" s="581"/>
      <c r="AB232" s="513"/>
      <c r="AC232" s="582"/>
      <c r="AD232" s="571"/>
      <c r="AE232" s="584"/>
      <c r="AF232" s="584">
        <v>700</v>
      </c>
      <c r="AG232" s="584"/>
      <c r="AH232" s="584"/>
      <c r="AI232" s="584">
        <f>AE232+AF232</f>
        <v>700</v>
      </c>
      <c r="AJ232" s="571"/>
      <c r="AK232" s="562">
        <f>AI232+AJ232</f>
        <v>700</v>
      </c>
      <c r="AL232" s="571"/>
      <c r="AM232" s="496">
        <f t="shared" si="53"/>
        <v>700</v>
      </c>
      <c r="AN232" s="496"/>
      <c r="AO232" s="496">
        <f>AM232+AN232</f>
        <v>700</v>
      </c>
    </row>
    <row r="233" spans="20:41" ht="15" hidden="1">
      <c r="T233" s="579"/>
      <c r="U233" s="580"/>
      <c r="V233" s="579">
        <v>4430</v>
      </c>
      <c r="W233" s="561" t="s">
        <v>144</v>
      </c>
      <c r="X233" s="581">
        <v>850</v>
      </c>
      <c r="Y233" s="581">
        <v>870</v>
      </c>
      <c r="Z233" s="513"/>
      <c r="AA233" s="581">
        <v>870</v>
      </c>
      <c r="AB233" s="513"/>
      <c r="AC233" s="582">
        <f>AA233+AB233</f>
        <v>870</v>
      </c>
      <c r="AD233" s="571"/>
      <c r="AE233" s="584">
        <f>AC233+AD233</f>
        <v>870</v>
      </c>
      <c r="AF233" s="584"/>
      <c r="AG233" s="584"/>
      <c r="AH233" s="584"/>
      <c r="AI233" s="584">
        <f>AE233+AF233</f>
        <v>870</v>
      </c>
      <c r="AJ233" s="571"/>
      <c r="AK233" s="562">
        <f>AI233+AJ233</f>
        <v>870</v>
      </c>
      <c r="AL233" s="571"/>
      <c r="AM233" s="496">
        <f t="shared" si="53"/>
        <v>870</v>
      </c>
      <c r="AN233" s="496"/>
      <c r="AO233" s="496">
        <f>AM233+AN233</f>
        <v>870</v>
      </c>
    </row>
    <row r="234" spans="20:41" ht="15" hidden="1">
      <c r="T234" s="574">
        <v>710</v>
      </c>
      <c r="U234" s="575"/>
      <c r="V234" s="574"/>
      <c r="W234" s="570" t="s">
        <v>145</v>
      </c>
      <c r="X234" s="576" t="e">
        <f>SUM(#REF!+X237+X239)</f>
        <v>#REF!</v>
      </c>
      <c r="Y234" s="576">
        <f>SUM(Y237+Y239)</f>
        <v>31450</v>
      </c>
      <c r="Z234" s="513"/>
      <c r="AA234" s="576">
        <f aca="true" t="shared" si="65" ref="AA234:AI234">SUM(AA237+AA239)</f>
        <v>31450</v>
      </c>
      <c r="AB234" s="576">
        <f t="shared" si="65"/>
        <v>0</v>
      </c>
      <c r="AC234" s="576">
        <f t="shared" si="65"/>
        <v>31450</v>
      </c>
      <c r="AD234" s="576">
        <f t="shared" si="65"/>
        <v>0</v>
      </c>
      <c r="AE234" s="577">
        <f t="shared" si="65"/>
        <v>31450</v>
      </c>
      <c r="AF234" s="577">
        <f t="shared" si="65"/>
        <v>0</v>
      </c>
      <c r="AG234" s="577"/>
      <c r="AH234" s="577"/>
      <c r="AI234" s="577">
        <f t="shared" si="65"/>
        <v>31450</v>
      </c>
      <c r="AJ234" s="578">
        <v>48000</v>
      </c>
      <c r="AK234" s="563">
        <f>AK235+AK237+AK239</f>
        <v>79450</v>
      </c>
      <c r="AL234" s="571"/>
      <c r="AM234" s="490">
        <f t="shared" si="53"/>
        <v>79450</v>
      </c>
      <c r="AN234" s="496"/>
      <c r="AO234" s="490">
        <f>AO235+AO237+AO239</f>
        <v>79450</v>
      </c>
    </row>
    <row r="235" spans="20:41" ht="15" hidden="1">
      <c r="T235" s="574"/>
      <c r="U235" s="580" t="s">
        <v>373</v>
      </c>
      <c r="V235" s="574"/>
      <c r="W235" s="561" t="s">
        <v>374</v>
      </c>
      <c r="X235" s="576"/>
      <c r="Y235" s="576"/>
      <c r="Z235" s="513"/>
      <c r="AA235" s="576"/>
      <c r="AB235" s="576"/>
      <c r="AC235" s="576"/>
      <c r="AD235" s="576"/>
      <c r="AE235" s="577"/>
      <c r="AF235" s="577"/>
      <c r="AG235" s="577"/>
      <c r="AH235" s="577"/>
      <c r="AI235" s="589"/>
      <c r="AJ235" s="571">
        <v>48000</v>
      </c>
      <c r="AK235" s="562">
        <f aca="true" t="shared" si="66" ref="AK235:AK240">AI235+AJ235</f>
        <v>48000</v>
      </c>
      <c r="AL235" s="571"/>
      <c r="AM235" s="496">
        <f t="shared" si="53"/>
        <v>48000</v>
      </c>
      <c r="AN235" s="496"/>
      <c r="AO235" s="496">
        <f>AO236</f>
        <v>48000</v>
      </c>
    </row>
    <row r="236" spans="20:41" ht="15" hidden="1">
      <c r="T236" s="574"/>
      <c r="U236" s="575"/>
      <c r="V236" s="579" t="s">
        <v>140</v>
      </c>
      <c r="W236" s="561" t="s">
        <v>375</v>
      </c>
      <c r="X236" s="576"/>
      <c r="Y236" s="576"/>
      <c r="Z236" s="513"/>
      <c r="AA236" s="576"/>
      <c r="AB236" s="576"/>
      <c r="AC236" s="576"/>
      <c r="AD236" s="576"/>
      <c r="AE236" s="577"/>
      <c r="AF236" s="577"/>
      <c r="AG236" s="577"/>
      <c r="AH236" s="577"/>
      <c r="AI236" s="589"/>
      <c r="AJ236" s="571">
        <v>48000</v>
      </c>
      <c r="AK236" s="562">
        <f t="shared" si="66"/>
        <v>48000</v>
      </c>
      <c r="AL236" s="571"/>
      <c r="AM236" s="496">
        <f t="shared" si="53"/>
        <v>48000</v>
      </c>
      <c r="AN236" s="496"/>
      <c r="AO236" s="496">
        <f>AM236+AN236</f>
        <v>48000</v>
      </c>
    </row>
    <row r="237" spans="20:41" ht="15" hidden="1">
      <c r="T237" s="579"/>
      <c r="U237" s="580">
        <v>71014</v>
      </c>
      <c r="V237" s="579"/>
      <c r="W237" s="561" t="s">
        <v>146</v>
      </c>
      <c r="X237" s="581">
        <f>SUM(X238)</f>
        <v>15300</v>
      </c>
      <c r="Y237" s="581">
        <f>SUM(Y238)</f>
        <v>15750</v>
      </c>
      <c r="Z237" s="513"/>
      <c r="AA237" s="581">
        <f aca="true" t="shared" si="67" ref="AA237:AI237">SUM(AA238)</f>
        <v>15750</v>
      </c>
      <c r="AB237" s="581">
        <f t="shared" si="67"/>
        <v>0</v>
      </c>
      <c r="AC237" s="581">
        <f t="shared" si="67"/>
        <v>15750</v>
      </c>
      <c r="AD237" s="581">
        <f t="shared" si="67"/>
        <v>0</v>
      </c>
      <c r="AE237" s="589">
        <f t="shared" si="67"/>
        <v>15750</v>
      </c>
      <c r="AF237" s="589">
        <f t="shared" si="67"/>
        <v>0</v>
      </c>
      <c r="AG237" s="589"/>
      <c r="AH237" s="589"/>
      <c r="AI237" s="589">
        <f t="shared" si="67"/>
        <v>20750</v>
      </c>
      <c r="AJ237" s="571"/>
      <c r="AK237" s="562">
        <f t="shared" si="66"/>
        <v>20750</v>
      </c>
      <c r="AL237" s="571"/>
      <c r="AM237" s="496">
        <f t="shared" si="53"/>
        <v>20750</v>
      </c>
      <c r="AN237" s="496"/>
      <c r="AO237" s="496">
        <f>AO238</f>
        <v>20750</v>
      </c>
    </row>
    <row r="238" spans="20:41" ht="15" hidden="1">
      <c r="T238" s="579"/>
      <c r="U238" s="580"/>
      <c r="V238" s="579">
        <v>4300</v>
      </c>
      <c r="W238" s="561" t="s">
        <v>127</v>
      </c>
      <c r="X238" s="581">
        <v>15300</v>
      </c>
      <c r="Y238" s="581">
        <v>15750</v>
      </c>
      <c r="Z238" s="513"/>
      <c r="AA238" s="581">
        <v>15750</v>
      </c>
      <c r="AB238" s="513"/>
      <c r="AC238" s="582">
        <f>AA238+AB238</f>
        <v>15750</v>
      </c>
      <c r="AD238" s="571"/>
      <c r="AE238" s="584">
        <f>AC238+AD238</f>
        <v>15750</v>
      </c>
      <c r="AF238" s="584"/>
      <c r="AG238" s="584">
        <v>5000</v>
      </c>
      <c r="AH238" s="584"/>
      <c r="AI238" s="584">
        <f>AE238+AG238</f>
        <v>20750</v>
      </c>
      <c r="AJ238" s="571"/>
      <c r="AK238" s="562">
        <f t="shared" si="66"/>
        <v>20750</v>
      </c>
      <c r="AL238" s="571"/>
      <c r="AM238" s="496">
        <f t="shared" si="53"/>
        <v>20750</v>
      </c>
      <c r="AN238" s="496"/>
      <c r="AO238" s="496">
        <f>AM238+AN238</f>
        <v>20750</v>
      </c>
    </row>
    <row r="239" spans="20:41" ht="15" hidden="1">
      <c r="T239" s="579"/>
      <c r="U239" s="580">
        <v>71095</v>
      </c>
      <c r="V239" s="579"/>
      <c r="W239" s="561" t="s">
        <v>16</v>
      </c>
      <c r="X239" s="581">
        <f>SUM(X240:X240)</f>
        <v>15300</v>
      </c>
      <c r="Y239" s="581">
        <f>SUM(Y240:Y240)</f>
        <v>15700</v>
      </c>
      <c r="Z239" s="513"/>
      <c r="AA239" s="581">
        <f aca="true" t="shared" si="68" ref="AA239:AI239">SUM(AA240:AA240)</f>
        <v>15700</v>
      </c>
      <c r="AB239" s="581">
        <f t="shared" si="68"/>
        <v>0</v>
      </c>
      <c r="AC239" s="581">
        <f t="shared" si="68"/>
        <v>15700</v>
      </c>
      <c r="AD239" s="581">
        <f t="shared" si="68"/>
        <v>0</v>
      </c>
      <c r="AE239" s="589">
        <f t="shared" si="68"/>
        <v>15700</v>
      </c>
      <c r="AF239" s="589">
        <f t="shared" si="68"/>
        <v>0</v>
      </c>
      <c r="AG239" s="589"/>
      <c r="AH239" s="589"/>
      <c r="AI239" s="589">
        <f t="shared" si="68"/>
        <v>10700</v>
      </c>
      <c r="AJ239" s="571"/>
      <c r="AK239" s="562">
        <f t="shared" si="66"/>
        <v>10700</v>
      </c>
      <c r="AL239" s="571"/>
      <c r="AM239" s="496">
        <f t="shared" si="53"/>
        <v>10700</v>
      </c>
      <c r="AN239" s="496"/>
      <c r="AO239" s="496">
        <f>AO240</f>
        <v>10700</v>
      </c>
    </row>
    <row r="240" spans="20:41" ht="15" hidden="1">
      <c r="T240" s="579"/>
      <c r="U240" s="580"/>
      <c r="V240" s="579">
        <v>4300</v>
      </c>
      <c r="W240" s="561" t="s">
        <v>127</v>
      </c>
      <c r="X240" s="581">
        <v>15300</v>
      </c>
      <c r="Y240" s="581">
        <v>15700</v>
      </c>
      <c r="Z240" s="513"/>
      <c r="AA240" s="581">
        <v>15700</v>
      </c>
      <c r="AB240" s="513"/>
      <c r="AC240" s="582">
        <f>AA240+AB240</f>
        <v>15700</v>
      </c>
      <c r="AD240" s="571"/>
      <c r="AE240" s="584">
        <f>AC240+AD240</f>
        <v>15700</v>
      </c>
      <c r="AF240" s="584"/>
      <c r="AG240" s="584">
        <v>-5000</v>
      </c>
      <c r="AH240" s="584"/>
      <c r="AI240" s="584">
        <f>AE240+AG240</f>
        <v>10700</v>
      </c>
      <c r="AJ240" s="571"/>
      <c r="AK240" s="562">
        <f t="shared" si="66"/>
        <v>10700</v>
      </c>
      <c r="AL240" s="571"/>
      <c r="AM240" s="496">
        <f t="shared" si="53"/>
        <v>10700</v>
      </c>
      <c r="AN240" s="496"/>
      <c r="AO240" s="496">
        <f>AM240+AN240</f>
        <v>10700</v>
      </c>
    </row>
    <row r="241" spans="20:41" ht="15">
      <c r="T241" s="574">
        <v>750</v>
      </c>
      <c r="U241" s="575"/>
      <c r="V241" s="574"/>
      <c r="W241" s="570" t="s">
        <v>34</v>
      </c>
      <c r="X241" s="576">
        <f>SUM(X242+X251+X256)</f>
        <v>1476747</v>
      </c>
      <c r="Y241" s="576">
        <f>SUM(Y242+Y251+Y256)</f>
        <v>1267410</v>
      </c>
      <c r="Z241" s="513"/>
      <c r="AA241" s="576">
        <f>SUM(AA242+AA251+AA256)</f>
        <v>1267410</v>
      </c>
      <c r="AB241" s="576">
        <f>SUM(AB242+AB251+AB256)</f>
        <v>0</v>
      </c>
      <c r="AC241" s="576">
        <f>SUM(AC242+AC251+AC256)</f>
        <v>1267410</v>
      </c>
      <c r="AD241" s="576">
        <f>SUM(AD242+AD251+AD256)</f>
        <v>0</v>
      </c>
      <c r="AE241" s="577">
        <f>SUM(AE242+AE251+AE256)</f>
        <v>1267410</v>
      </c>
      <c r="AF241" s="577">
        <f>SUM(AF242+AF251+AF256+AF274)</f>
        <v>0</v>
      </c>
      <c r="AG241" s="577"/>
      <c r="AH241" s="577"/>
      <c r="AI241" s="577">
        <f>AI242+AI251+AI256+AI274</f>
        <v>1267410</v>
      </c>
      <c r="AJ241" s="577">
        <f>SUM(AJ242+AJ251+AJ256+AJ274)</f>
        <v>0</v>
      </c>
      <c r="AK241" s="577">
        <f>SUM(AK242+AK251+AK256+AK274)</f>
        <v>1267410</v>
      </c>
      <c r="AL241" s="571"/>
      <c r="AM241" s="490">
        <f t="shared" si="53"/>
        <v>1267410</v>
      </c>
      <c r="AN241" s="490">
        <f>AN242+AN251+AN256+AN274</f>
        <v>0</v>
      </c>
      <c r="AO241" s="490">
        <f>AO242+AO251+AO256+AO274</f>
        <v>1267410</v>
      </c>
    </row>
    <row r="242" spans="20:41" ht="15" hidden="1">
      <c r="T242" s="579"/>
      <c r="U242" s="580">
        <v>75011</v>
      </c>
      <c r="V242" s="579"/>
      <c r="W242" s="561" t="s">
        <v>35</v>
      </c>
      <c r="X242" s="581">
        <f>SUM(X243:X250)</f>
        <v>25750</v>
      </c>
      <c r="Y242" s="581">
        <f>SUM(Y243:Y250)</f>
        <v>40600</v>
      </c>
      <c r="Z242" s="513"/>
      <c r="AA242" s="581">
        <f aca="true" t="shared" si="69" ref="AA242:AI242">SUM(AA243:AA250)</f>
        <v>40600</v>
      </c>
      <c r="AB242" s="581">
        <f t="shared" si="69"/>
        <v>0</v>
      </c>
      <c r="AC242" s="581">
        <f t="shared" si="69"/>
        <v>40600</v>
      </c>
      <c r="AD242" s="581">
        <f t="shared" si="69"/>
        <v>0</v>
      </c>
      <c r="AE242" s="589">
        <f t="shared" si="69"/>
        <v>40600</v>
      </c>
      <c r="AF242" s="589">
        <f t="shared" si="69"/>
        <v>0</v>
      </c>
      <c r="AG242" s="589"/>
      <c r="AH242" s="589"/>
      <c r="AI242" s="589">
        <f t="shared" si="69"/>
        <v>40600</v>
      </c>
      <c r="AJ242" s="571"/>
      <c r="AK242" s="562">
        <f>AI242+AJ242</f>
        <v>40600</v>
      </c>
      <c r="AL242" s="571"/>
      <c r="AM242" s="496">
        <f t="shared" si="53"/>
        <v>40600</v>
      </c>
      <c r="AN242" s="496"/>
      <c r="AO242" s="496">
        <f>SUM(AO243:AO250)</f>
        <v>40600</v>
      </c>
    </row>
    <row r="243" spans="20:41" ht="15" hidden="1">
      <c r="T243" s="579"/>
      <c r="U243" s="580"/>
      <c r="V243" s="579">
        <v>4010</v>
      </c>
      <c r="W243" s="561" t="s">
        <v>147</v>
      </c>
      <c r="X243" s="581">
        <v>16995</v>
      </c>
      <c r="Y243" s="581">
        <v>17505</v>
      </c>
      <c r="Z243" s="513"/>
      <c r="AA243" s="581">
        <v>17505</v>
      </c>
      <c r="AB243" s="513"/>
      <c r="AC243" s="582">
        <f>AA243+AB243</f>
        <v>17505</v>
      </c>
      <c r="AD243" s="571"/>
      <c r="AE243" s="584">
        <f>AC243+AD243</f>
        <v>17505</v>
      </c>
      <c r="AF243" s="584"/>
      <c r="AG243" s="584"/>
      <c r="AH243" s="584"/>
      <c r="AI243" s="584">
        <f>AE243+AF243</f>
        <v>17505</v>
      </c>
      <c r="AJ243" s="571"/>
      <c r="AK243" s="562">
        <f aca="true" t="shared" si="70" ref="AK243:AK280">AI243+AJ243</f>
        <v>17505</v>
      </c>
      <c r="AL243" s="571"/>
      <c r="AM243" s="496">
        <f t="shared" si="53"/>
        <v>17505</v>
      </c>
      <c r="AN243" s="496"/>
      <c r="AO243" s="496">
        <f>AM243+AN243</f>
        <v>17505</v>
      </c>
    </row>
    <row r="244" spans="20:41" ht="15" hidden="1">
      <c r="T244" s="579"/>
      <c r="U244" s="580"/>
      <c r="V244" s="579">
        <v>4040</v>
      </c>
      <c r="W244" s="561" t="s">
        <v>148</v>
      </c>
      <c r="X244" s="581">
        <v>1403</v>
      </c>
      <c r="Y244" s="581">
        <v>1446</v>
      </c>
      <c r="Z244" s="513"/>
      <c r="AA244" s="581">
        <v>1446</v>
      </c>
      <c r="AB244" s="513"/>
      <c r="AC244" s="582">
        <f aca="true" t="shared" si="71" ref="AC244:AC250">AA244+AB244</f>
        <v>1446</v>
      </c>
      <c r="AD244" s="571"/>
      <c r="AE244" s="584">
        <f aca="true" t="shared" si="72" ref="AE244:AE250">AC244+AD244</f>
        <v>1446</v>
      </c>
      <c r="AF244" s="584"/>
      <c r="AG244" s="584"/>
      <c r="AH244" s="584"/>
      <c r="AI244" s="584">
        <f aca="true" t="shared" si="73" ref="AI244:AI250">AE244+AF244</f>
        <v>1446</v>
      </c>
      <c r="AJ244" s="571"/>
      <c r="AK244" s="562">
        <f t="shared" si="70"/>
        <v>1446</v>
      </c>
      <c r="AL244" s="571"/>
      <c r="AM244" s="496">
        <f t="shared" si="53"/>
        <v>1446</v>
      </c>
      <c r="AN244" s="496"/>
      <c r="AO244" s="496">
        <f aca="true" t="shared" si="74" ref="AO244:AO250">AM244+AN244</f>
        <v>1446</v>
      </c>
    </row>
    <row r="245" spans="20:41" ht="15" hidden="1">
      <c r="T245" s="579"/>
      <c r="U245" s="580"/>
      <c r="V245" s="579">
        <v>4110</v>
      </c>
      <c r="W245" s="561" t="s">
        <v>142</v>
      </c>
      <c r="X245" s="581">
        <v>3170</v>
      </c>
      <c r="Y245" s="581">
        <v>3265</v>
      </c>
      <c r="Z245" s="513"/>
      <c r="AA245" s="581">
        <v>3265</v>
      </c>
      <c r="AB245" s="513"/>
      <c r="AC245" s="582">
        <f t="shared" si="71"/>
        <v>3265</v>
      </c>
      <c r="AD245" s="571"/>
      <c r="AE245" s="584">
        <f t="shared" si="72"/>
        <v>3265</v>
      </c>
      <c r="AF245" s="584"/>
      <c r="AG245" s="584"/>
      <c r="AH245" s="584"/>
      <c r="AI245" s="584">
        <f t="shared" si="73"/>
        <v>3265</v>
      </c>
      <c r="AJ245" s="571"/>
      <c r="AK245" s="562">
        <f t="shared" si="70"/>
        <v>3265</v>
      </c>
      <c r="AL245" s="571"/>
      <c r="AM245" s="496">
        <f t="shared" si="53"/>
        <v>3265</v>
      </c>
      <c r="AN245" s="496"/>
      <c r="AO245" s="496">
        <f t="shared" si="74"/>
        <v>3265</v>
      </c>
    </row>
    <row r="246" spans="20:41" ht="15" hidden="1">
      <c r="T246" s="579"/>
      <c r="U246" s="580"/>
      <c r="V246" s="579">
        <v>4120</v>
      </c>
      <c r="W246" s="561" t="s">
        <v>143</v>
      </c>
      <c r="X246" s="581">
        <v>451</v>
      </c>
      <c r="Y246" s="581">
        <v>464</v>
      </c>
      <c r="Z246" s="513"/>
      <c r="AA246" s="581">
        <v>464</v>
      </c>
      <c r="AB246" s="513"/>
      <c r="AC246" s="582">
        <f t="shared" si="71"/>
        <v>464</v>
      </c>
      <c r="AD246" s="571"/>
      <c r="AE246" s="584">
        <f t="shared" si="72"/>
        <v>464</v>
      </c>
      <c r="AF246" s="584"/>
      <c r="AG246" s="584"/>
      <c r="AH246" s="584"/>
      <c r="AI246" s="584">
        <f t="shared" si="73"/>
        <v>464</v>
      </c>
      <c r="AJ246" s="571"/>
      <c r="AK246" s="562">
        <f t="shared" si="70"/>
        <v>464</v>
      </c>
      <c r="AL246" s="571"/>
      <c r="AM246" s="496">
        <f t="shared" si="53"/>
        <v>464</v>
      </c>
      <c r="AN246" s="496"/>
      <c r="AO246" s="496">
        <f t="shared" si="74"/>
        <v>464</v>
      </c>
    </row>
    <row r="247" spans="20:41" ht="15" hidden="1">
      <c r="T247" s="579"/>
      <c r="U247" s="580"/>
      <c r="V247" s="579">
        <v>4210</v>
      </c>
      <c r="W247" s="561" t="s">
        <v>132</v>
      </c>
      <c r="X247" s="581">
        <v>1230</v>
      </c>
      <c r="Y247" s="581">
        <v>5000</v>
      </c>
      <c r="Z247" s="513"/>
      <c r="AA247" s="581">
        <v>5000</v>
      </c>
      <c r="AB247" s="513"/>
      <c r="AC247" s="582">
        <f t="shared" si="71"/>
        <v>5000</v>
      </c>
      <c r="AD247" s="571"/>
      <c r="AE247" s="584">
        <f t="shared" si="72"/>
        <v>5000</v>
      </c>
      <c r="AF247" s="584"/>
      <c r="AG247" s="584"/>
      <c r="AH247" s="584"/>
      <c r="AI247" s="584">
        <f t="shared" si="73"/>
        <v>5000</v>
      </c>
      <c r="AJ247" s="571"/>
      <c r="AK247" s="562">
        <f t="shared" si="70"/>
        <v>5000</v>
      </c>
      <c r="AL247" s="571"/>
      <c r="AM247" s="496">
        <f t="shared" si="53"/>
        <v>5000</v>
      </c>
      <c r="AN247" s="496"/>
      <c r="AO247" s="496">
        <f t="shared" si="74"/>
        <v>5000</v>
      </c>
    </row>
    <row r="248" spans="20:41" ht="15" hidden="1">
      <c r="T248" s="579"/>
      <c r="U248" s="580"/>
      <c r="V248" s="579">
        <v>4300</v>
      </c>
      <c r="W248" s="561" t="s">
        <v>127</v>
      </c>
      <c r="X248" s="581">
        <v>1490</v>
      </c>
      <c r="Y248" s="581">
        <v>10700</v>
      </c>
      <c r="Z248" s="513"/>
      <c r="AA248" s="581">
        <v>10700</v>
      </c>
      <c r="AB248" s="513"/>
      <c r="AC248" s="582">
        <f t="shared" si="71"/>
        <v>10700</v>
      </c>
      <c r="AD248" s="571"/>
      <c r="AE248" s="584">
        <f t="shared" si="72"/>
        <v>10700</v>
      </c>
      <c r="AF248" s="584"/>
      <c r="AG248" s="584"/>
      <c r="AH248" s="584"/>
      <c r="AI248" s="584">
        <f t="shared" si="73"/>
        <v>10700</v>
      </c>
      <c r="AJ248" s="571"/>
      <c r="AK248" s="562">
        <f t="shared" si="70"/>
        <v>10700</v>
      </c>
      <c r="AL248" s="571"/>
      <c r="AM248" s="496">
        <f t="shared" si="53"/>
        <v>10700</v>
      </c>
      <c r="AN248" s="496"/>
      <c r="AO248" s="496">
        <f t="shared" si="74"/>
        <v>10700</v>
      </c>
    </row>
    <row r="249" spans="20:41" ht="15" hidden="1">
      <c r="T249" s="579"/>
      <c r="U249" s="580"/>
      <c r="V249" s="579">
        <v>4410</v>
      </c>
      <c r="W249" s="561" t="s">
        <v>149</v>
      </c>
      <c r="X249" s="581">
        <v>315</v>
      </c>
      <c r="Y249" s="581">
        <v>1500</v>
      </c>
      <c r="Z249" s="513"/>
      <c r="AA249" s="581">
        <v>1500</v>
      </c>
      <c r="AB249" s="513"/>
      <c r="AC249" s="582">
        <f t="shared" si="71"/>
        <v>1500</v>
      </c>
      <c r="AD249" s="571"/>
      <c r="AE249" s="584">
        <f t="shared" si="72"/>
        <v>1500</v>
      </c>
      <c r="AF249" s="584"/>
      <c r="AG249" s="584"/>
      <c r="AH249" s="584"/>
      <c r="AI249" s="584">
        <f t="shared" si="73"/>
        <v>1500</v>
      </c>
      <c r="AJ249" s="571"/>
      <c r="AK249" s="562">
        <f t="shared" si="70"/>
        <v>1500</v>
      </c>
      <c r="AL249" s="571"/>
      <c r="AM249" s="496">
        <f t="shared" si="53"/>
        <v>1500</v>
      </c>
      <c r="AN249" s="496"/>
      <c r="AO249" s="496">
        <f t="shared" si="74"/>
        <v>1500</v>
      </c>
    </row>
    <row r="250" spans="20:41" ht="30" hidden="1">
      <c r="T250" s="579"/>
      <c r="U250" s="580"/>
      <c r="V250" s="579">
        <v>4440</v>
      </c>
      <c r="W250" s="585" t="s">
        <v>150</v>
      </c>
      <c r="X250" s="581">
        <v>696</v>
      </c>
      <c r="Y250" s="581">
        <v>720</v>
      </c>
      <c r="Z250" s="513"/>
      <c r="AA250" s="581">
        <v>720</v>
      </c>
      <c r="AB250" s="513"/>
      <c r="AC250" s="582">
        <f t="shared" si="71"/>
        <v>720</v>
      </c>
      <c r="AD250" s="571"/>
      <c r="AE250" s="584">
        <f t="shared" si="72"/>
        <v>720</v>
      </c>
      <c r="AF250" s="584"/>
      <c r="AG250" s="584"/>
      <c r="AH250" s="584"/>
      <c r="AI250" s="584">
        <f t="shared" si="73"/>
        <v>720</v>
      </c>
      <c r="AJ250" s="571"/>
      <c r="AK250" s="562">
        <f t="shared" si="70"/>
        <v>720</v>
      </c>
      <c r="AL250" s="571"/>
      <c r="AM250" s="496">
        <f t="shared" si="53"/>
        <v>720</v>
      </c>
      <c r="AN250" s="496"/>
      <c r="AO250" s="496">
        <f t="shared" si="74"/>
        <v>720</v>
      </c>
    </row>
    <row r="251" spans="20:41" ht="15" hidden="1">
      <c r="T251" s="579"/>
      <c r="U251" s="580">
        <v>75022</v>
      </c>
      <c r="V251" s="579"/>
      <c r="W251" s="561" t="s">
        <v>151</v>
      </c>
      <c r="X251" s="581">
        <f>SUM(X252:X255)</f>
        <v>56000</v>
      </c>
      <c r="Y251" s="581">
        <f>SUM(Y252:Y255)</f>
        <v>57650</v>
      </c>
      <c r="Z251" s="513"/>
      <c r="AA251" s="581">
        <f aca="true" t="shared" si="75" ref="AA251:AI251">SUM(AA252:AA255)</f>
        <v>57650</v>
      </c>
      <c r="AB251" s="581">
        <f t="shared" si="75"/>
        <v>0</v>
      </c>
      <c r="AC251" s="581">
        <f t="shared" si="75"/>
        <v>57650</v>
      </c>
      <c r="AD251" s="581">
        <f t="shared" si="75"/>
        <v>0</v>
      </c>
      <c r="AE251" s="589">
        <f t="shared" si="75"/>
        <v>57650</v>
      </c>
      <c r="AF251" s="589">
        <f t="shared" si="75"/>
        <v>0</v>
      </c>
      <c r="AG251" s="589"/>
      <c r="AH251" s="589"/>
      <c r="AI251" s="589">
        <f t="shared" si="75"/>
        <v>57650</v>
      </c>
      <c r="AJ251" s="571"/>
      <c r="AK251" s="562">
        <f t="shared" si="70"/>
        <v>57650</v>
      </c>
      <c r="AL251" s="571"/>
      <c r="AM251" s="496">
        <f t="shared" si="53"/>
        <v>57650</v>
      </c>
      <c r="AN251" s="496"/>
      <c r="AO251" s="496">
        <f>SUM(AO252:AO255)</f>
        <v>57650</v>
      </c>
    </row>
    <row r="252" spans="20:41" ht="15" hidden="1">
      <c r="T252" s="579"/>
      <c r="U252" s="580"/>
      <c r="V252" s="579">
        <v>3030</v>
      </c>
      <c r="W252" s="561" t="s">
        <v>152</v>
      </c>
      <c r="X252" s="581">
        <v>50600</v>
      </c>
      <c r="Y252" s="581">
        <v>52100</v>
      </c>
      <c r="Z252" s="513"/>
      <c r="AA252" s="581">
        <v>52100</v>
      </c>
      <c r="AB252" s="513"/>
      <c r="AC252" s="582">
        <f>AA252+AB252</f>
        <v>52100</v>
      </c>
      <c r="AD252" s="571"/>
      <c r="AE252" s="584">
        <f>AC252+AD252</f>
        <v>52100</v>
      </c>
      <c r="AF252" s="584">
        <v>-10000</v>
      </c>
      <c r="AG252" s="584"/>
      <c r="AH252" s="584"/>
      <c r="AI252" s="584">
        <f>AE252+AF252</f>
        <v>42100</v>
      </c>
      <c r="AJ252" s="571"/>
      <c r="AK252" s="562">
        <f t="shared" si="70"/>
        <v>42100</v>
      </c>
      <c r="AL252" s="571"/>
      <c r="AM252" s="496">
        <f t="shared" si="53"/>
        <v>42100</v>
      </c>
      <c r="AN252" s="496"/>
      <c r="AO252" s="496">
        <f>AM252+AN252</f>
        <v>42100</v>
      </c>
    </row>
    <row r="253" spans="20:41" ht="15" hidden="1">
      <c r="T253" s="579"/>
      <c r="U253" s="580"/>
      <c r="V253" s="579">
        <v>4210</v>
      </c>
      <c r="W253" s="561" t="s">
        <v>132</v>
      </c>
      <c r="X253" s="581">
        <v>2950</v>
      </c>
      <c r="Y253" s="581">
        <v>3050</v>
      </c>
      <c r="Z253" s="513"/>
      <c r="AA253" s="581">
        <v>3050</v>
      </c>
      <c r="AB253" s="513"/>
      <c r="AC253" s="582">
        <f>AA253+AB253</f>
        <v>3050</v>
      </c>
      <c r="AD253" s="571"/>
      <c r="AE253" s="584">
        <f>AC253+AD253</f>
        <v>3050</v>
      </c>
      <c r="AF253" s="584"/>
      <c r="AG253" s="584"/>
      <c r="AH253" s="584"/>
      <c r="AI253" s="584">
        <f>AE253+AF253</f>
        <v>3050</v>
      </c>
      <c r="AJ253" s="571"/>
      <c r="AK253" s="562">
        <f t="shared" si="70"/>
        <v>3050</v>
      </c>
      <c r="AL253" s="571"/>
      <c r="AM253" s="496">
        <f t="shared" si="53"/>
        <v>3050</v>
      </c>
      <c r="AN253" s="496"/>
      <c r="AO253" s="496">
        <f>AM253+AN253</f>
        <v>3050</v>
      </c>
    </row>
    <row r="254" spans="20:41" ht="15" hidden="1">
      <c r="T254" s="579"/>
      <c r="U254" s="580"/>
      <c r="V254" s="579">
        <v>4300</v>
      </c>
      <c r="W254" s="561" t="s">
        <v>127</v>
      </c>
      <c r="X254" s="581">
        <v>1900</v>
      </c>
      <c r="Y254" s="581">
        <v>1950</v>
      </c>
      <c r="Z254" s="513"/>
      <c r="AA254" s="581">
        <v>1950</v>
      </c>
      <c r="AB254" s="513"/>
      <c r="AC254" s="582">
        <f>AA254+AB254</f>
        <v>1950</v>
      </c>
      <c r="AD254" s="571"/>
      <c r="AE254" s="584">
        <f>AC254+AD254</f>
        <v>1950</v>
      </c>
      <c r="AF254" s="584">
        <v>10000</v>
      </c>
      <c r="AG254" s="584"/>
      <c r="AH254" s="584"/>
      <c r="AI254" s="584">
        <f>AE254+AF254</f>
        <v>11950</v>
      </c>
      <c r="AJ254" s="571"/>
      <c r="AK254" s="562">
        <f t="shared" si="70"/>
        <v>11950</v>
      </c>
      <c r="AL254" s="571"/>
      <c r="AM254" s="496">
        <f t="shared" si="53"/>
        <v>11950</v>
      </c>
      <c r="AN254" s="496"/>
      <c r="AO254" s="496">
        <f>AM254+AN254</f>
        <v>11950</v>
      </c>
    </row>
    <row r="255" spans="20:41" ht="15" hidden="1">
      <c r="T255" s="579"/>
      <c r="U255" s="580"/>
      <c r="V255" s="579">
        <v>4410</v>
      </c>
      <c r="W255" s="561" t="s">
        <v>149</v>
      </c>
      <c r="X255" s="581">
        <v>550</v>
      </c>
      <c r="Y255" s="581">
        <v>550</v>
      </c>
      <c r="Z255" s="513"/>
      <c r="AA255" s="581">
        <v>550</v>
      </c>
      <c r="AB255" s="513"/>
      <c r="AC255" s="582">
        <f>AA255+AB255</f>
        <v>550</v>
      </c>
      <c r="AD255" s="571"/>
      <c r="AE255" s="584">
        <f>AC255+AD255</f>
        <v>550</v>
      </c>
      <c r="AF255" s="584"/>
      <c r="AG255" s="584"/>
      <c r="AH255" s="584"/>
      <c r="AI255" s="584">
        <f>AE255+AF255</f>
        <v>550</v>
      </c>
      <c r="AJ255" s="571"/>
      <c r="AK255" s="562">
        <f t="shared" si="70"/>
        <v>550</v>
      </c>
      <c r="AL255" s="571"/>
      <c r="AM255" s="496">
        <f t="shared" si="53"/>
        <v>550</v>
      </c>
      <c r="AN255" s="496"/>
      <c r="AO255" s="496">
        <f>AM255+AN255</f>
        <v>550</v>
      </c>
    </row>
    <row r="256" spans="20:41" ht="15">
      <c r="T256" s="579"/>
      <c r="U256" s="580">
        <v>75023</v>
      </c>
      <c r="V256" s="579"/>
      <c r="W256" s="561" t="s">
        <v>40</v>
      </c>
      <c r="X256" s="581">
        <f>SUM(X257:X273)</f>
        <v>1394997</v>
      </c>
      <c r="Y256" s="581">
        <f>SUM(Y257:Y273)</f>
        <v>1169160</v>
      </c>
      <c r="Z256" s="513"/>
      <c r="AA256" s="581">
        <f aca="true" t="shared" si="76" ref="AA256:AI256">SUM(AA257:AA273)</f>
        <v>1169160</v>
      </c>
      <c r="AB256" s="581">
        <f t="shared" si="76"/>
        <v>0</v>
      </c>
      <c r="AC256" s="581">
        <f t="shared" si="76"/>
        <v>1169160</v>
      </c>
      <c r="AD256" s="581">
        <f t="shared" si="76"/>
        <v>0</v>
      </c>
      <c r="AE256" s="589">
        <f t="shared" si="76"/>
        <v>1169160</v>
      </c>
      <c r="AF256" s="589">
        <f t="shared" si="76"/>
        <v>-20000</v>
      </c>
      <c r="AG256" s="589"/>
      <c r="AH256" s="589"/>
      <c r="AI256" s="589">
        <f t="shared" si="76"/>
        <v>1149160</v>
      </c>
      <c r="AJ256" s="571"/>
      <c r="AK256" s="562">
        <f t="shared" si="70"/>
        <v>1149160</v>
      </c>
      <c r="AL256" s="571"/>
      <c r="AM256" s="496">
        <f t="shared" si="53"/>
        <v>1149160</v>
      </c>
      <c r="AN256" s="496">
        <v>0</v>
      </c>
      <c r="AO256" s="496">
        <f>SUM(AO257:AO273)</f>
        <v>1149160</v>
      </c>
    </row>
    <row r="257" spans="20:41" ht="30" hidden="1">
      <c r="T257" s="579"/>
      <c r="U257" s="580"/>
      <c r="V257" s="579">
        <v>3020</v>
      </c>
      <c r="W257" s="561" t="s">
        <v>153</v>
      </c>
      <c r="X257" s="586">
        <v>780</v>
      </c>
      <c r="Y257" s="586">
        <v>800</v>
      </c>
      <c r="Z257" s="513"/>
      <c r="AA257" s="586">
        <v>800</v>
      </c>
      <c r="AB257" s="513"/>
      <c r="AC257" s="582">
        <f>AA257+AB257</f>
        <v>800</v>
      </c>
      <c r="AD257" s="571"/>
      <c r="AE257" s="584">
        <f>AC257+AD257</f>
        <v>800</v>
      </c>
      <c r="AF257" s="584"/>
      <c r="AG257" s="584"/>
      <c r="AH257" s="584"/>
      <c r="AI257" s="584">
        <f>AE257+AF257</f>
        <v>800</v>
      </c>
      <c r="AJ257" s="571"/>
      <c r="AK257" s="562">
        <f t="shared" si="70"/>
        <v>800</v>
      </c>
      <c r="AL257" s="571"/>
      <c r="AM257" s="496">
        <f>AK257+AL257</f>
        <v>800</v>
      </c>
      <c r="AN257" s="496"/>
      <c r="AO257" s="496">
        <f>AM257+AN257</f>
        <v>800</v>
      </c>
    </row>
    <row r="258" spans="20:41" ht="15.75" customHeight="1">
      <c r="T258" s="579"/>
      <c r="U258" s="580"/>
      <c r="V258" s="579">
        <v>4010</v>
      </c>
      <c r="W258" s="561" t="s">
        <v>147</v>
      </c>
      <c r="X258" s="581">
        <v>624100</v>
      </c>
      <c r="Y258" s="581">
        <v>686230</v>
      </c>
      <c r="Z258" s="513"/>
      <c r="AA258" s="581">
        <v>686230</v>
      </c>
      <c r="AB258" s="513"/>
      <c r="AC258" s="582">
        <f aca="true" t="shared" si="77" ref="AC258:AC273">AA258+AB258</f>
        <v>686230</v>
      </c>
      <c r="AD258" s="571"/>
      <c r="AE258" s="584">
        <f aca="true" t="shared" si="78" ref="AE258:AE273">AC258+AD258</f>
        <v>686230</v>
      </c>
      <c r="AF258" s="584"/>
      <c r="AG258" s="584"/>
      <c r="AH258" s="584"/>
      <c r="AI258" s="584">
        <f aca="true" t="shared" si="79" ref="AI258:AI273">AE258+AF258</f>
        <v>686230</v>
      </c>
      <c r="AJ258" s="571"/>
      <c r="AK258" s="562">
        <f t="shared" si="70"/>
        <v>686230</v>
      </c>
      <c r="AL258" s="571">
        <v>-500</v>
      </c>
      <c r="AM258" s="496">
        <f aca="true" t="shared" si="80" ref="AM258:AM321">AK258+AL258</f>
        <v>685730</v>
      </c>
      <c r="AN258" s="496">
        <v>-7000</v>
      </c>
      <c r="AO258" s="496">
        <f aca="true" t="shared" si="81" ref="AO258:AO273">AM258+AN258</f>
        <v>678730</v>
      </c>
    </row>
    <row r="259" spans="20:41" ht="15" hidden="1">
      <c r="T259" s="579"/>
      <c r="U259" s="580"/>
      <c r="V259" s="579">
        <v>4040</v>
      </c>
      <c r="W259" s="561" t="s">
        <v>148</v>
      </c>
      <c r="X259" s="581">
        <v>49000</v>
      </c>
      <c r="Y259" s="581">
        <v>44000</v>
      </c>
      <c r="Z259" s="513"/>
      <c r="AA259" s="581">
        <v>44000</v>
      </c>
      <c r="AB259" s="513"/>
      <c r="AC259" s="582">
        <f t="shared" si="77"/>
        <v>44000</v>
      </c>
      <c r="AD259" s="571"/>
      <c r="AE259" s="584">
        <f t="shared" si="78"/>
        <v>44000</v>
      </c>
      <c r="AF259" s="584">
        <v>-3000</v>
      </c>
      <c r="AG259" s="584"/>
      <c r="AH259" s="584"/>
      <c r="AI259" s="584">
        <f t="shared" si="79"/>
        <v>41000</v>
      </c>
      <c r="AJ259" s="571"/>
      <c r="AK259" s="562">
        <f t="shared" si="70"/>
        <v>41000</v>
      </c>
      <c r="AL259" s="571"/>
      <c r="AM259" s="496">
        <f t="shared" si="80"/>
        <v>41000</v>
      </c>
      <c r="AN259" s="496"/>
      <c r="AO259" s="496">
        <f t="shared" si="81"/>
        <v>41000</v>
      </c>
    </row>
    <row r="260" spans="20:41" ht="15">
      <c r="T260" s="579"/>
      <c r="U260" s="580"/>
      <c r="V260" s="579">
        <v>4110</v>
      </c>
      <c r="W260" s="561" t="s">
        <v>142</v>
      </c>
      <c r="X260" s="581">
        <v>115970</v>
      </c>
      <c r="Y260" s="581">
        <v>125800</v>
      </c>
      <c r="Z260" s="513"/>
      <c r="AA260" s="581">
        <v>125800</v>
      </c>
      <c r="AB260" s="513"/>
      <c r="AC260" s="582">
        <f t="shared" si="77"/>
        <v>125800</v>
      </c>
      <c r="AD260" s="571"/>
      <c r="AE260" s="584">
        <f t="shared" si="78"/>
        <v>125800</v>
      </c>
      <c r="AF260" s="584"/>
      <c r="AG260" s="584"/>
      <c r="AH260" s="584"/>
      <c r="AI260" s="584">
        <f t="shared" si="79"/>
        <v>125800</v>
      </c>
      <c r="AJ260" s="571"/>
      <c r="AK260" s="562">
        <f t="shared" si="70"/>
        <v>125800</v>
      </c>
      <c r="AL260" s="571"/>
      <c r="AM260" s="496">
        <f t="shared" si="80"/>
        <v>125800</v>
      </c>
      <c r="AN260" s="496">
        <v>-1500</v>
      </c>
      <c r="AO260" s="496">
        <f t="shared" si="81"/>
        <v>124300</v>
      </c>
    </row>
    <row r="261" spans="20:41" ht="15" hidden="1">
      <c r="T261" s="579"/>
      <c r="U261" s="580"/>
      <c r="V261" s="579">
        <v>4120</v>
      </c>
      <c r="W261" s="561" t="s">
        <v>143</v>
      </c>
      <c r="X261" s="581">
        <v>16500</v>
      </c>
      <c r="Y261" s="581">
        <v>17890</v>
      </c>
      <c r="Z261" s="513"/>
      <c r="AA261" s="581">
        <v>17890</v>
      </c>
      <c r="AB261" s="513"/>
      <c r="AC261" s="582">
        <f t="shared" si="77"/>
        <v>17890</v>
      </c>
      <c r="AD261" s="571"/>
      <c r="AE261" s="584">
        <f t="shared" si="78"/>
        <v>17890</v>
      </c>
      <c r="AF261" s="584"/>
      <c r="AG261" s="584"/>
      <c r="AH261" s="584"/>
      <c r="AI261" s="584">
        <f t="shared" si="79"/>
        <v>17890</v>
      </c>
      <c r="AJ261" s="571"/>
      <c r="AK261" s="562">
        <f t="shared" si="70"/>
        <v>17890</v>
      </c>
      <c r="AL261" s="571"/>
      <c r="AM261" s="496">
        <f t="shared" si="80"/>
        <v>17890</v>
      </c>
      <c r="AN261" s="496"/>
      <c r="AO261" s="496">
        <f t="shared" si="81"/>
        <v>17890</v>
      </c>
    </row>
    <row r="262" spans="20:41" ht="15" hidden="1">
      <c r="T262" s="579"/>
      <c r="U262" s="580"/>
      <c r="V262" s="579" t="s">
        <v>173</v>
      </c>
      <c r="W262" s="561" t="s">
        <v>174</v>
      </c>
      <c r="X262" s="581"/>
      <c r="Y262" s="581"/>
      <c r="Z262" s="513"/>
      <c r="AA262" s="581"/>
      <c r="AB262" s="513"/>
      <c r="AC262" s="582"/>
      <c r="AD262" s="571"/>
      <c r="AE262" s="584"/>
      <c r="AF262" s="584">
        <v>1000</v>
      </c>
      <c r="AG262" s="584"/>
      <c r="AH262" s="584"/>
      <c r="AI262" s="584">
        <f t="shared" si="79"/>
        <v>1000</v>
      </c>
      <c r="AJ262" s="571"/>
      <c r="AK262" s="562">
        <f t="shared" si="70"/>
        <v>1000</v>
      </c>
      <c r="AL262" s="571">
        <v>500</v>
      </c>
      <c r="AM262" s="496">
        <f t="shared" si="80"/>
        <v>1500</v>
      </c>
      <c r="AN262" s="496"/>
      <c r="AO262" s="496">
        <f t="shared" si="81"/>
        <v>1500</v>
      </c>
    </row>
    <row r="263" spans="20:41" ht="15" hidden="1">
      <c r="T263" s="579"/>
      <c r="U263" s="580"/>
      <c r="V263" s="579">
        <v>4210</v>
      </c>
      <c r="W263" s="561" t="s">
        <v>132</v>
      </c>
      <c r="X263" s="581">
        <v>274868</v>
      </c>
      <c r="Y263" s="581">
        <v>70000</v>
      </c>
      <c r="Z263" s="513"/>
      <c r="AA263" s="581">
        <v>70000</v>
      </c>
      <c r="AB263" s="513">
        <v>-15000</v>
      </c>
      <c r="AC263" s="582">
        <f t="shared" si="77"/>
        <v>55000</v>
      </c>
      <c r="AD263" s="571"/>
      <c r="AE263" s="584">
        <f t="shared" si="78"/>
        <v>55000</v>
      </c>
      <c r="AF263" s="584"/>
      <c r="AG263" s="584"/>
      <c r="AH263" s="584"/>
      <c r="AI263" s="584">
        <f t="shared" si="79"/>
        <v>55000</v>
      </c>
      <c r="AJ263" s="571"/>
      <c r="AK263" s="562">
        <f t="shared" si="70"/>
        <v>55000</v>
      </c>
      <c r="AL263" s="571"/>
      <c r="AM263" s="496">
        <f t="shared" si="80"/>
        <v>55000</v>
      </c>
      <c r="AN263" s="496"/>
      <c r="AO263" s="496">
        <f t="shared" si="81"/>
        <v>55000</v>
      </c>
    </row>
    <row r="264" spans="20:41" ht="15" hidden="1">
      <c r="T264" s="579"/>
      <c r="U264" s="580"/>
      <c r="V264" s="579">
        <v>4260</v>
      </c>
      <c r="W264" s="561" t="s">
        <v>154</v>
      </c>
      <c r="X264" s="581">
        <v>21900</v>
      </c>
      <c r="Y264" s="581">
        <v>22500</v>
      </c>
      <c r="Z264" s="513"/>
      <c r="AA264" s="581">
        <v>22500</v>
      </c>
      <c r="AB264" s="513"/>
      <c r="AC264" s="582">
        <f t="shared" si="77"/>
        <v>22500</v>
      </c>
      <c r="AD264" s="571"/>
      <c r="AE264" s="584">
        <f t="shared" si="78"/>
        <v>22500</v>
      </c>
      <c r="AF264" s="584"/>
      <c r="AG264" s="584"/>
      <c r="AH264" s="584"/>
      <c r="AI264" s="584">
        <f t="shared" si="79"/>
        <v>22500</v>
      </c>
      <c r="AJ264" s="571"/>
      <c r="AK264" s="562">
        <f t="shared" si="70"/>
        <v>22500</v>
      </c>
      <c r="AL264" s="571"/>
      <c r="AM264" s="496">
        <f t="shared" si="80"/>
        <v>22500</v>
      </c>
      <c r="AN264" s="496"/>
      <c r="AO264" s="496">
        <f t="shared" si="81"/>
        <v>22500</v>
      </c>
    </row>
    <row r="265" spans="20:41" ht="15" hidden="1">
      <c r="T265" s="579"/>
      <c r="U265" s="580"/>
      <c r="V265" s="579">
        <v>4270</v>
      </c>
      <c r="W265" s="561" t="s">
        <v>133</v>
      </c>
      <c r="X265" s="581">
        <v>127579</v>
      </c>
      <c r="Y265" s="581">
        <v>3000</v>
      </c>
      <c r="Z265" s="513"/>
      <c r="AA265" s="581">
        <v>3000</v>
      </c>
      <c r="AB265" s="513">
        <v>15000</v>
      </c>
      <c r="AC265" s="582">
        <f t="shared" si="77"/>
        <v>18000</v>
      </c>
      <c r="AD265" s="571"/>
      <c r="AE265" s="584">
        <f t="shared" si="78"/>
        <v>18000</v>
      </c>
      <c r="AF265" s="584"/>
      <c r="AG265" s="584"/>
      <c r="AH265" s="584"/>
      <c r="AI265" s="584">
        <f t="shared" si="79"/>
        <v>18000</v>
      </c>
      <c r="AJ265" s="571"/>
      <c r="AK265" s="562">
        <f t="shared" si="70"/>
        <v>18000</v>
      </c>
      <c r="AL265" s="571"/>
      <c r="AM265" s="496">
        <f t="shared" si="80"/>
        <v>18000</v>
      </c>
      <c r="AN265" s="496"/>
      <c r="AO265" s="496">
        <f t="shared" si="81"/>
        <v>18000</v>
      </c>
    </row>
    <row r="266" spans="20:41" ht="15" hidden="1">
      <c r="T266" s="579"/>
      <c r="U266" s="580"/>
      <c r="V266" s="579" t="s">
        <v>214</v>
      </c>
      <c r="W266" s="561" t="s">
        <v>177</v>
      </c>
      <c r="X266" s="581"/>
      <c r="Y266" s="581"/>
      <c r="Z266" s="513"/>
      <c r="AA266" s="581"/>
      <c r="AB266" s="513"/>
      <c r="AC266" s="582"/>
      <c r="AD266" s="571"/>
      <c r="AE266" s="584"/>
      <c r="AF266" s="584">
        <v>2000</v>
      </c>
      <c r="AG266" s="584"/>
      <c r="AH266" s="584"/>
      <c r="AI266" s="584">
        <f t="shared" si="79"/>
        <v>2000</v>
      </c>
      <c r="AJ266" s="571"/>
      <c r="AK266" s="562">
        <f t="shared" si="70"/>
        <v>2000</v>
      </c>
      <c r="AL266" s="571"/>
      <c r="AM266" s="496">
        <f t="shared" si="80"/>
        <v>2000</v>
      </c>
      <c r="AN266" s="496"/>
      <c r="AO266" s="496">
        <f t="shared" si="81"/>
        <v>2000</v>
      </c>
    </row>
    <row r="267" spans="20:41" ht="15" hidden="1">
      <c r="T267" s="579"/>
      <c r="U267" s="580"/>
      <c r="V267" s="579">
        <v>4300</v>
      </c>
      <c r="W267" s="561" t="s">
        <v>127</v>
      </c>
      <c r="X267" s="581">
        <v>104000</v>
      </c>
      <c r="Y267" s="581">
        <v>107200</v>
      </c>
      <c r="Z267" s="513"/>
      <c r="AA267" s="581">
        <v>107200</v>
      </c>
      <c r="AB267" s="513">
        <v>-2200</v>
      </c>
      <c r="AC267" s="582">
        <f t="shared" si="77"/>
        <v>105000</v>
      </c>
      <c r="AD267" s="571"/>
      <c r="AE267" s="584">
        <f t="shared" si="78"/>
        <v>105000</v>
      </c>
      <c r="AF267" s="584">
        <v>-20000</v>
      </c>
      <c r="AG267" s="584"/>
      <c r="AH267" s="584"/>
      <c r="AI267" s="584">
        <f t="shared" si="79"/>
        <v>85000</v>
      </c>
      <c r="AJ267" s="571"/>
      <c r="AK267" s="562">
        <f t="shared" si="70"/>
        <v>85000</v>
      </c>
      <c r="AL267" s="571"/>
      <c r="AM267" s="496">
        <f t="shared" si="80"/>
        <v>85000</v>
      </c>
      <c r="AN267" s="496"/>
      <c r="AO267" s="496">
        <f t="shared" si="81"/>
        <v>85000</v>
      </c>
    </row>
    <row r="268" spans="20:41" ht="15" hidden="1">
      <c r="T268" s="579"/>
      <c r="U268" s="580"/>
      <c r="V268" s="579" t="s">
        <v>311</v>
      </c>
      <c r="W268" s="561" t="s">
        <v>363</v>
      </c>
      <c r="X268" s="581"/>
      <c r="Y268" s="581"/>
      <c r="Z268" s="513"/>
      <c r="AA268" s="581"/>
      <c r="AB268" s="513">
        <v>2200</v>
      </c>
      <c r="AC268" s="582">
        <f t="shared" si="77"/>
        <v>2200</v>
      </c>
      <c r="AD268" s="571"/>
      <c r="AE268" s="584">
        <f t="shared" si="78"/>
        <v>2200</v>
      </c>
      <c r="AF268" s="584"/>
      <c r="AG268" s="584"/>
      <c r="AH268" s="584"/>
      <c r="AI268" s="584">
        <f t="shared" si="79"/>
        <v>2200</v>
      </c>
      <c r="AJ268" s="571"/>
      <c r="AK268" s="562">
        <f t="shared" si="70"/>
        <v>2200</v>
      </c>
      <c r="AL268" s="571"/>
      <c r="AM268" s="496">
        <f t="shared" si="80"/>
        <v>2200</v>
      </c>
      <c r="AN268" s="496"/>
      <c r="AO268" s="496">
        <f t="shared" si="81"/>
        <v>2200</v>
      </c>
    </row>
    <row r="269" spans="20:41" ht="15" hidden="1">
      <c r="T269" s="579"/>
      <c r="U269" s="580"/>
      <c r="V269" s="579">
        <v>4410</v>
      </c>
      <c r="W269" s="561" t="s">
        <v>149</v>
      </c>
      <c r="X269" s="581">
        <v>8500</v>
      </c>
      <c r="Y269" s="581">
        <v>8800</v>
      </c>
      <c r="Z269" s="513"/>
      <c r="AA269" s="581">
        <v>8800</v>
      </c>
      <c r="AB269" s="513"/>
      <c r="AC269" s="582">
        <f t="shared" si="77"/>
        <v>8800</v>
      </c>
      <c r="AD269" s="571"/>
      <c r="AE269" s="584">
        <f t="shared" si="78"/>
        <v>8800</v>
      </c>
      <c r="AF269" s="584"/>
      <c r="AG269" s="584"/>
      <c r="AH269" s="584"/>
      <c r="AI269" s="584">
        <f t="shared" si="79"/>
        <v>8800</v>
      </c>
      <c r="AJ269" s="571"/>
      <c r="AK269" s="562">
        <f t="shared" si="70"/>
        <v>8800</v>
      </c>
      <c r="AL269" s="571"/>
      <c r="AM269" s="496">
        <f t="shared" si="80"/>
        <v>8800</v>
      </c>
      <c r="AN269" s="496"/>
      <c r="AO269" s="496">
        <f t="shared" si="81"/>
        <v>8800</v>
      </c>
    </row>
    <row r="270" spans="20:41" ht="15" hidden="1">
      <c r="T270" s="579"/>
      <c r="U270" s="580"/>
      <c r="V270" s="579" t="s">
        <v>155</v>
      </c>
      <c r="W270" s="561" t="s">
        <v>156</v>
      </c>
      <c r="X270" s="581">
        <v>5500</v>
      </c>
      <c r="Y270" s="581">
        <v>5500</v>
      </c>
      <c r="Z270" s="513"/>
      <c r="AA270" s="581">
        <v>5500</v>
      </c>
      <c r="AB270" s="513"/>
      <c r="AC270" s="582">
        <f t="shared" si="77"/>
        <v>5500</v>
      </c>
      <c r="AD270" s="571"/>
      <c r="AE270" s="584">
        <f t="shared" si="78"/>
        <v>5500</v>
      </c>
      <c r="AF270" s="584"/>
      <c r="AG270" s="584"/>
      <c r="AH270" s="584"/>
      <c r="AI270" s="584">
        <f t="shared" si="79"/>
        <v>5500</v>
      </c>
      <c r="AJ270" s="571"/>
      <c r="AK270" s="562">
        <f t="shared" si="70"/>
        <v>5500</v>
      </c>
      <c r="AL270" s="571"/>
      <c r="AM270" s="496">
        <f t="shared" si="80"/>
        <v>5500</v>
      </c>
      <c r="AN270" s="496"/>
      <c r="AO270" s="496">
        <f t="shared" si="81"/>
        <v>5500</v>
      </c>
    </row>
    <row r="271" spans="20:41" ht="15">
      <c r="T271" s="579"/>
      <c r="U271" s="580"/>
      <c r="V271" s="579">
        <v>4430</v>
      </c>
      <c r="W271" s="561" t="s">
        <v>144</v>
      </c>
      <c r="X271" s="581">
        <v>13000</v>
      </c>
      <c r="Y271" s="581">
        <v>13400</v>
      </c>
      <c r="Z271" s="513"/>
      <c r="AA271" s="581">
        <v>13400</v>
      </c>
      <c r="AB271" s="513"/>
      <c r="AC271" s="582">
        <f t="shared" si="77"/>
        <v>13400</v>
      </c>
      <c r="AD271" s="571"/>
      <c r="AE271" s="584">
        <f t="shared" si="78"/>
        <v>13400</v>
      </c>
      <c r="AF271" s="584"/>
      <c r="AG271" s="584"/>
      <c r="AH271" s="584"/>
      <c r="AI271" s="584">
        <f t="shared" si="79"/>
        <v>13400</v>
      </c>
      <c r="AJ271" s="571"/>
      <c r="AK271" s="562">
        <f t="shared" si="70"/>
        <v>13400</v>
      </c>
      <c r="AL271" s="571"/>
      <c r="AM271" s="496">
        <f t="shared" si="80"/>
        <v>13400</v>
      </c>
      <c r="AN271" s="496">
        <v>4000</v>
      </c>
      <c r="AO271" s="496">
        <f t="shared" si="81"/>
        <v>17400</v>
      </c>
    </row>
    <row r="272" spans="20:41" ht="30" hidden="1">
      <c r="T272" s="579"/>
      <c r="U272" s="580"/>
      <c r="V272" s="579">
        <v>4440</v>
      </c>
      <c r="W272" s="585" t="s">
        <v>150</v>
      </c>
      <c r="X272" s="592">
        <v>13300</v>
      </c>
      <c r="Y272" s="592">
        <v>14040</v>
      </c>
      <c r="Z272" s="513"/>
      <c r="AA272" s="592">
        <v>14040</v>
      </c>
      <c r="AB272" s="513"/>
      <c r="AC272" s="582">
        <f t="shared" si="77"/>
        <v>14040</v>
      </c>
      <c r="AD272" s="571"/>
      <c r="AE272" s="584">
        <f t="shared" si="78"/>
        <v>14040</v>
      </c>
      <c r="AF272" s="584"/>
      <c r="AG272" s="584"/>
      <c r="AH272" s="584"/>
      <c r="AI272" s="584">
        <f t="shared" si="79"/>
        <v>14040</v>
      </c>
      <c r="AJ272" s="571"/>
      <c r="AK272" s="562">
        <f t="shared" si="70"/>
        <v>14040</v>
      </c>
      <c r="AL272" s="571"/>
      <c r="AM272" s="496">
        <f t="shared" si="80"/>
        <v>14040</v>
      </c>
      <c r="AN272" s="496"/>
      <c r="AO272" s="496">
        <f t="shared" si="81"/>
        <v>14040</v>
      </c>
    </row>
    <row r="273" spans="20:41" ht="30">
      <c r="T273" s="579"/>
      <c r="U273" s="580"/>
      <c r="V273" s="593" t="s">
        <v>157</v>
      </c>
      <c r="W273" s="585" t="s">
        <v>158</v>
      </c>
      <c r="X273" s="594">
        <v>20000</v>
      </c>
      <c r="Y273" s="594">
        <v>50000</v>
      </c>
      <c r="Z273" s="513"/>
      <c r="AA273" s="594">
        <v>50000</v>
      </c>
      <c r="AB273" s="513"/>
      <c r="AC273" s="582">
        <f t="shared" si="77"/>
        <v>50000</v>
      </c>
      <c r="AD273" s="571"/>
      <c r="AE273" s="584">
        <f t="shared" si="78"/>
        <v>50000</v>
      </c>
      <c r="AF273" s="584"/>
      <c r="AG273" s="584"/>
      <c r="AH273" s="584"/>
      <c r="AI273" s="584">
        <f t="shared" si="79"/>
        <v>50000</v>
      </c>
      <c r="AJ273" s="571"/>
      <c r="AK273" s="562">
        <f t="shared" si="70"/>
        <v>50000</v>
      </c>
      <c r="AL273" s="571"/>
      <c r="AM273" s="496">
        <f t="shared" si="80"/>
        <v>50000</v>
      </c>
      <c r="AN273" s="496">
        <v>4500</v>
      </c>
      <c r="AO273" s="496">
        <f t="shared" si="81"/>
        <v>54500</v>
      </c>
    </row>
    <row r="274" spans="20:41" ht="15" hidden="1">
      <c r="T274" s="579"/>
      <c r="U274" s="580" t="s">
        <v>365</v>
      </c>
      <c r="V274" s="571"/>
      <c r="W274" s="579" t="s">
        <v>366</v>
      </c>
      <c r="X274" s="581"/>
      <c r="Y274" s="581"/>
      <c r="Z274" s="513"/>
      <c r="AA274" s="581"/>
      <c r="AB274" s="513"/>
      <c r="AC274" s="582"/>
      <c r="AD274" s="571"/>
      <c r="AE274" s="583"/>
      <c r="AF274" s="583">
        <f>SUM(AF275:AF276)</f>
        <v>20000</v>
      </c>
      <c r="AG274" s="583"/>
      <c r="AH274" s="583"/>
      <c r="AI274" s="583">
        <f>SUM(AI275:AI276)</f>
        <v>20000</v>
      </c>
      <c r="AJ274" s="571"/>
      <c r="AK274" s="562">
        <f t="shared" si="70"/>
        <v>20000</v>
      </c>
      <c r="AL274" s="571"/>
      <c r="AM274" s="496">
        <f t="shared" si="80"/>
        <v>20000</v>
      </c>
      <c r="AN274" s="496"/>
      <c r="AO274" s="496">
        <f>SUM(AO275:AO276)</f>
        <v>20000</v>
      </c>
    </row>
    <row r="275" spans="20:41" ht="15" hidden="1">
      <c r="T275" s="579"/>
      <c r="U275" s="580"/>
      <c r="V275" s="579" t="s">
        <v>191</v>
      </c>
      <c r="W275" s="561" t="s">
        <v>132</v>
      </c>
      <c r="X275" s="581"/>
      <c r="Y275" s="581"/>
      <c r="Z275" s="513"/>
      <c r="AA275" s="581"/>
      <c r="AB275" s="513"/>
      <c r="AC275" s="582"/>
      <c r="AD275" s="571"/>
      <c r="AE275" s="583"/>
      <c r="AF275" s="583">
        <v>2000</v>
      </c>
      <c r="AG275" s="595"/>
      <c r="AH275" s="595"/>
      <c r="AI275" s="562">
        <f>AF275</f>
        <v>2000</v>
      </c>
      <c r="AJ275" s="571"/>
      <c r="AK275" s="562">
        <f t="shared" si="70"/>
        <v>2000</v>
      </c>
      <c r="AL275" s="571"/>
      <c r="AM275" s="496">
        <f t="shared" si="80"/>
        <v>2000</v>
      </c>
      <c r="AN275" s="496"/>
      <c r="AO275" s="496">
        <f>AM275+AN275</f>
        <v>2000</v>
      </c>
    </row>
    <row r="276" spans="20:41" ht="15" hidden="1">
      <c r="T276" s="579"/>
      <c r="U276" s="580"/>
      <c r="V276" s="579" t="s">
        <v>140</v>
      </c>
      <c r="W276" s="561" t="s">
        <v>127</v>
      </c>
      <c r="X276" s="581"/>
      <c r="Y276" s="581"/>
      <c r="Z276" s="513"/>
      <c r="AA276" s="581"/>
      <c r="AB276" s="513"/>
      <c r="AC276" s="582"/>
      <c r="AD276" s="571"/>
      <c r="AE276" s="583"/>
      <c r="AF276" s="583">
        <v>18000</v>
      </c>
      <c r="AG276" s="595"/>
      <c r="AH276" s="595"/>
      <c r="AI276" s="562">
        <f>AF276</f>
        <v>18000</v>
      </c>
      <c r="AJ276" s="571"/>
      <c r="AK276" s="562">
        <f t="shared" si="70"/>
        <v>18000</v>
      </c>
      <c r="AL276" s="571"/>
      <c r="AM276" s="496">
        <f t="shared" si="80"/>
        <v>18000</v>
      </c>
      <c r="AN276" s="496"/>
      <c r="AO276" s="496">
        <f>AM276+AN276</f>
        <v>18000</v>
      </c>
    </row>
    <row r="277" spans="20:41" ht="42.75">
      <c r="T277" s="574">
        <v>751</v>
      </c>
      <c r="U277" s="575"/>
      <c r="V277" s="574"/>
      <c r="W277" s="596" t="s">
        <v>43</v>
      </c>
      <c r="X277" s="597" t="e">
        <f>SUM(X278+#REF!)</f>
        <v>#REF!</v>
      </c>
      <c r="Y277" s="597" t="e">
        <f>SUM(Y278+#REF!)</f>
        <v>#REF!</v>
      </c>
      <c r="Z277" s="513"/>
      <c r="AA277" s="597">
        <f aca="true" t="shared" si="82" ref="AA277:AI277">AA278</f>
        <v>744</v>
      </c>
      <c r="AB277" s="597">
        <f t="shared" si="82"/>
        <v>0</v>
      </c>
      <c r="AC277" s="597">
        <f t="shared" si="82"/>
        <v>744</v>
      </c>
      <c r="AD277" s="597">
        <f t="shared" si="82"/>
        <v>0</v>
      </c>
      <c r="AE277" s="577">
        <f t="shared" si="82"/>
        <v>744</v>
      </c>
      <c r="AF277" s="577">
        <f t="shared" si="82"/>
        <v>0</v>
      </c>
      <c r="AG277" s="577"/>
      <c r="AH277" s="577"/>
      <c r="AI277" s="577">
        <f t="shared" si="82"/>
        <v>744</v>
      </c>
      <c r="AJ277" s="571"/>
      <c r="AK277" s="562">
        <f t="shared" si="70"/>
        <v>744</v>
      </c>
      <c r="AL277" s="571"/>
      <c r="AM277" s="490">
        <f t="shared" si="80"/>
        <v>744</v>
      </c>
      <c r="AN277" s="490">
        <f>AN278+AN281+AN289</f>
        <v>12136</v>
      </c>
      <c r="AO277" s="490">
        <f>AO278+AO281+AO289</f>
        <v>12880</v>
      </c>
    </row>
    <row r="278" spans="20:41" ht="30" hidden="1">
      <c r="T278" s="579"/>
      <c r="U278" s="580">
        <v>75101</v>
      </c>
      <c r="V278" s="579"/>
      <c r="W278" s="561" t="s">
        <v>159</v>
      </c>
      <c r="X278" s="586">
        <f>SUM(X279:X280)</f>
        <v>707</v>
      </c>
      <c r="Y278" s="586">
        <f>SUM(Y279:Y280)</f>
        <v>744</v>
      </c>
      <c r="Z278" s="513"/>
      <c r="AA278" s="586">
        <f aca="true" t="shared" si="83" ref="AA278:AI278">SUM(AA279:AA280)</f>
        <v>744</v>
      </c>
      <c r="AB278" s="586">
        <f t="shared" si="83"/>
        <v>0</v>
      </c>
      <c r="AC278" s="586">
        <f t="shared" si="83"/>
        <v>744</v>
      </c>
      <c r="AD278" s="586">
        <f t="shared" si="83"/>
        <v>0</v>
      </c>
      <c r="AE278" s="589">
        <f t="shared" si="83"/>
        <v>744</v>
      </c>
      <c r="AF278" s="589">
        <f t="shared" si="83"/>
        <v>0</v>
      </c>
      <c r="AG278" s="589"/>
      <c r="AH278" s="589"/>
      <c r="AI278" s="589">
        <f t="shared" si="83"/>
        <v>744</v>
      </c>
      <c r="AJ278" s="571"/>
      <c r="AK278" s="562">
        <f t="shared" si="70"/>
        <v>744</v>
      </c>
      <c r="AL278" s="571"/>
      <c r="AM278" s="496">
        <f t="shared" si="80"/>
        <v>744</v>
      </c>
      <c r="AN278" s="496"/>
      <c r="AO278" s="496">
        <f>SUM(AO279:AO280)</f>
        <v>744</v>
      </c>
    </row>
    <row r="279" spans="20:41" ht="15" hidden="1">
      <c r="T279" s="579"/>
      <c r="U279" s="580"/>
      <c r="V279" s="579">
        <v>4210</v>
      </c>
      <c r="W279" s="561" t="s">
        <v>132</v>
      </c>
      <c r="X279" s="581">
        <v>100</v>
      </c>
      <c r="Y279" s="581">
        <v>100</v>
      </c>
      <c r="Z279" s="513"/>
      <c r="AA279" s="581">
        <v>100</v>
      </c>
      <c r="AB279" s="513"/>
      <c r="AC279" s="582">
        <f>AA279+AB279</f>
        <v>100</v>
      </c>
      <c r="AD279" s="571"/>
      <c r="AE279" s="584">
        <f>AC279+AD279</f>
        <v>100</v>
      </c>
      <c r="AF279" s="584"/>
      <c r="AG279" s="584"/>
      <c r="AH279" s="584"/>
      <c r="AI279" s="584">
        <f>AE279+AF278</f>
        <v>100</v>
      </c>
      <c r="AJ279" s="571"/>
      <c r="AK279" s="562">
        <f t="shared" si="70"/>
        <v>100</v>
      </c>
      <c r="AL279" s="571"/>
      <c r="AM279" s="496">
        <f t="shared" si="80"/>
        <v>100</v>
      </c>
      <c r="AN279" s="496"/>
      <c r="AO279" s="496">
        <f>AM279+AN279</f>
        <v>100</v>
      </c>
    </row>
    <row r="280" spans="20:41" ht="15" hidden="1">
      <c r="T280" s="579"/>
      <c r="U280" s="580"/>
      <c r="V280" s="579">
        <v>4300</v>
      </c>
      <c r="W280" s="561" t="s">
        <v>127</v>
      </c>
      <c r="X280" s="581">
        <v>607</v>
      </c>
      <c r="Y280" s="581">
        <v>644</v>
      </c>
      <c r="Z280" s="513"/>
      <c r="AA280" s="581">
        <v>644</v>
      </c>
      <c r="AB280" s="513"/>
      <c r="AC280" s="582">
        <f>AA280+AB280</f>
        <v>644</v>
      </c>
      <c r="AD280" s="571"/>
      <c r="AE280" s="584">
        <f>AC280+AD280</f>
        <v>644</v>
      </c>
      <c r="AF280" s="584"/>
      <c r="AG280" s="584"/>
      <c r="AH280" s="584"/>
      <c r="AI280" s="584">
        <f>AE280+AF279</f>
        <v>644</v>
      </c>
      <c r="AJ280" s="571"/>
      <c r="AK280" s="562">
        <f t="shared" si="70"/>
        <v>644</v>
      </c>
      <c r="AL280" s="571"/>
      <c r="AM280" s="496">
        <f t="shared" si="80"/>
        <v>644</v>
      </c>
      <c r="AN280" s="496"/>
      <c r="AO280" s="496">
        <f>AM280+AN280</f>
        <v>644</v>
      </c>
    </row>
    <row r="281" spans="20:41" ht="26.25" customHeight="1">
      <c r="T281" s="579"/>
      <c r="U281" s="580" t="s">
        <v>412</v>
      </c>
      <c r="V281" s="579"/>
      <c r="W281" s="561" t="s">
        <v>425</v>
      </c>
      <c r="X281" s="581"/>
      <c r="Y281" s="581"/>
      <c r="Z281" s="513"/>
      <c r="AA281" s="581"/>
      <c r="AB281" s="513"/>
      <c r="AC281" s="582"/>
      <c r="AD281" s="571"/>
      <c r="AE281" s="584"/>
      <c r="AF281" s="584"/>
      <c r="AG281" s="584"/>
      <c r="AH281" s="584"/>
      <c r="AI281" s="584"/>
      <c r="AJ281" s="571"/>
      <c r="AK281" s="562"/>
      <c r="AL281" s="571"/>
      <c r="AM281" s="496">
        <v>0</v>
      </c>
      <c r="AN281" s="496">
        <f>SUM(AN282:AN288)</f>
        <v>5770</v>
      </c>
      <c r="AO281" s="496">
        <f>AN281</f>
        <v>5770</v>
      </c>
    </row>
    <row r="282" spans="20:41" ht="15.75" customHeight="1">
      <c r="T282" s="579"/>
      <c r="U282" s="580"/>
      <c r="V282" s="579" t="s">
        <v>414</v>
      </c>
      <c r="W282" s="561" t="s">
        <v>152</v>
      </c>
      <c r="X282" s="581"/>
      <c r="Y282" s="581"/>
      <c r="Z282" s="513"/>
      <c r="AA282" s="581"/>
      <c r="AB282" s="513"/>
      <c r="AC282" s="582"/>
      <c r="AD282" s="571"/>
      <c r="AE282" s="584"/>
      <c r="AF282" s="584"/>
      <c r="AG282" s="584"/>
      <c r="AH282" s="584"/>
      <c r="AI282" s="584"/>
      <c r="AJ282" s="571"/>
      <c r="AK282" s="562"/>
      <c r="AL282" s="571"/>
      <c r="AM282" s="496">
        <v>0</v>
      </c>
      <c r="AN282" s="496">
        <v>2520</v>
      </c>
      <c r="AO282" s="496">
        <f aca="true" t="shared" si="84" ref="AO282:AO288">AN282</f>
        <v>2520</v>
      </c>
    </row>
    <row r="283" spans="20:41" ht="15">
      <c r="T283" s="579"/>
      <c r="U283" s="580"/>
      <c r="V283" s="579">
        <v>4110</v>
      </c>
      <c r="W283" s="561" t="s">
        <v>142</v>
      </c>
      <c r="X283" s="581"/>
      <c r="Y283" s="581"/>
      <c r="Z283" s="513"/>
      <c r="AA283" s="581"/>
      <c r="AB283" s="513"/>
      <c r="AC283" s="582"/>
      <c r="AD283" s="571"/>
      <c r="AE283" s="584"/>
      <c r="AF283" s="584"/>
      <c r="AG283" s="584"/>
      <c r="AH283" s="584"/>
      <c r="AI283" s="584"/>
      <c r="AJ283" s="571"/>
      <c r="AK283" s="562"/>
      <c r="AL283" s="571"/>
      <c r="AM283" s="496">
        <v>0</v>
      </c>
      <c r="AN283" s="496">
        <v>336</v>
      </c>
      <c r="AO283" s="496">
        <f t="shared" si="84"/>
        <v>336</v>
      </c>
    </row>
    <row r="284" spans="20:41" ht="15">
      <c r="T284" s="579"/>
      <c r="U284" s="580"/>
      <c r="V284" s="579">
        <v>4120</v>
      </c>
      <c r="W284" s="561" t="s">
        <v>143</v>
      </c>
      <c r="X284" s="581"/>
      <c r="Y284" s="581"/>
      <c r="Z284" s="513"/>
      <c r="AA284" s="581"/>
      <c r="AB284" s="513"/>
      <c r="AC284" s="582"/>
      <c r="AD284" s="571"/>
      <c r="AE284" s="584"/>
      <c r="AF284" s="584"/>
      <c r="AG284" s="584"/>
      <c r="AH284" s="584"/>
      <c r="AI284" s="584"/>
      <c r="AJ284" s="571"/>
      <c r="AK284" s="562"/>
      <c r="AL284" s="571"/>
      <c r="AM284" s="496">
        <v>0</v>
      </c>
      <c r="AN284" s="496">
        <v>48</v>
      </c>
      <c r="AO284" s="496">
        <f t="shared" si="84"/>
        <v>48</v>
      </c>
    </row>
    <row r="285" spans="20:41" ht="15">
      <c r="T285" s="579"/>
      <c r="U285" s="580"/>
      <c r="V285" s="598">
        <v>4170</v>
      </c>
      <c r="W285" s="561" t="s">
        <v>174</v>
      </c>
      <c r="X285" s="581"/>
      <c r="Y285" s="581"/>
      <c r="Z285" s="513"/>
      <c r="AA285" s="581"/>
      <c r="AB285" s="513"/>
      <c r="AC285" s="582"/>
      <c r="AD285" s="571"/>
      <c r="AE285" s="584"/>
      <c r="AF285" s="584"/>
      <c r="AG285" s="584"/>
      <c r="AH285" s="584"/>
      <c r="AI285" s="584"/>
      <c r="AJ285" s="571"/>
      <c r="AK285" s="562"/>
      <c r="AL285" s="571"/>
      <c r="AM285" s="496">
        <v>0</v>
      </c>
      <c r="AN285" s="496">
        <v>1821</v>
      </c>
      <c r="AO285" s="496">
        <f t="shared" si="84"/>
        <v>1821</v>
      </c>
    </row>
    <row r="286" spans="20:41" ht="15">
      <c r="T286" s="579"/>
      <c r="U286" s="580"/>
      <c r="V286" s="579">
        <v>4210</v>
      </c>
      <c r="W286" s="561" t="s">
        <v>132</v>
      </c>
      <c r="X286" s="581"/>
      <c r="Y286" s="581"/>
      <c r="Z286" s="513"/>
      <c r="AA286" s="581"/>
      <c r="AB286" s="513"/>
      <c r="AC286" s="582"/>
      <c r="AD286" s="571"/>
      <c r="AE286" s="584"/>
      <c r="AF286" s="584"/>
      <c r="AG286" s="584"/>
      <c r="AH286" s="584"/>
      <c r="AI286" s="584"/>
      <c r="AJ286" s="571"/>
      <c r="AK286" s="562"/>
      <c r="AL286" s="571"/>
      <c r="AM286" s="496">
        <v>0</v>
      </c>
      <c r="AN286" s="496">
        <v>435</v>
      </c>
      <c r="AO286" s="496">
        <f t="shared" si="84"/>
        <v>435</v>
      </c>
    </row>
    <row r="287" spans="20:41" ht="15">
      <c r="T287" s="579"/>
      <c r="U287" s="580"/>
      <c r="V287" s="579">
        <v>4300</v>
      </c>
      <c r="W287" s="561" t="s">
        <v>127</v>
      </c>
      <c r="X287" s="581"/>
      <c r="Y287" s="581"/>
      <c r="Z287" s="513"/>
      <c r="AA287" s="581"/>
      <c r="AB287" s="513"/>
      <c r="AC287" s="582"/>
      <c r="AD287" s="571"/>
      <c r="AE287" s="584"/>
      <c r="AF287" s="584"/>
      <c r="AG287" s="584"/>
      <c r="AH287" s="584"/>
      <c r="AI287" s="584"/>
      <c r="AJ287" s="571"/>
      <c r="AK287" s="562"/>
      <c r="AL287" s="571"/>
      <c r="AM287" s="496">
        <v>0</v>
      </c>
      <c r="AN287" s="496">
        <v>550</v>
      </c>
      <c r="AO287" s="496">
        <f t="shared" si="84"/>
        <v>550</v>
      </c>
    </row>
    <row r="288" spans="20:41" ht="15">
      <c r="T288" s="579"/>
      <c r="U288" s="580"/>
      <c r="V288" s="579">
        <v>4410</v>
      </c>
      <c r="W288" s="561" t="s">
        <v>149</v>
      </c>
      <c r="X288" s="581"/>
      <c r="Y288" s="581"/>
      <c r="Z288" s="513"/>
      <c r="AA288" s="581"/>
      <c r="AB288" s="513"/>
      <c r="AC288" s="582"/>
      <c r="AD288" s="571"/>
      <c r="AE288" s="584"/>
      <c r="AF288" s="584"/>
      <c r="AG288" s="584"/>
      <c r="AH288" s="584"/>
      <c r="AI288" s="584"/>
      <c r="AJ288" s="571"/>
      <c r="AK288" s="562"/>
      <c r="AL288" s="571"/>
      <c r="AM288" s="496">
        <v>0</v>
      </c>
      <c r="AN288" s="496">
        <v>60</v>
      </c>
      <c r="AO288" s="496">
        <f t="shared" si="84"/>
        <v>60</v>
      </c>
    </row>
    <row r="289" spans="20:41" ht="15">
      <c r="T289" s="579"/>
      <c r="U289" s="580" t="s">
        <v>413</v>
      </c>
      <c r="V289" s="579"/>
      <c r="W289" s="561" t="s">
        <v>416</v>
      </c>
      <c r="X289" s="581"/>
      <c r="Y289" s="581"/>
      <c r="Z289" s="513"/>
      <c r="AA289" s="581"/>
      <c r="AB289" s="513"/>
      <c r="AC289" s="582"/>
      <c r="AD289" s="571"/>
      <c r="AE289" s="584"/>
      <c r="AF289" s="584"/>
      <c r="AG289" s="584"/>
      <c r="AH289" s="584"/>
      <c r="AI289" s="584"/>
      <c r="AJ289" s="571"/>
      <c r="AK289" s="562"/>
      <c r="AL289" s="571"/>
      <c r="AM289" s="496">
        <v>0</v>
      </c>
      <c r="AN289" s="496">
        <f>SUM(AN290:AN296)</f>
        <v>6366</v>
      </c>
      <c r="AO289" s="496">
        <f>SUM(AO290:AO296)</f>
        <v>6366</v>
      </c>
    </row>
    <row r="290" spans="20:41" ht="14.25" customHeight="1">
      <c r="T290" s="579"/>
      <c r="U290" s="580"/>
      <c r="V290" s="579" t="s">
        <v>414</v>
      </c>
      <c r="W290" s="561" t="s">
        <v>152</v>
      </c>
      <c r="X290" s="581"/>
      <c r="Y290" s="581"/>
      <c r="Z290" s="513"/>
      <c r="AA290" s="581"/>
      <c r="AB290" s="513"/>
      <c r="AC290" s="582"/>
      <c r="AD290" s="571"/>
      <c r="AE290" s="584"/>
      <c r="AF290" s="584"/>
      <c r="AG290" s="584"/>
      <c r="AH290" s="584"/>
      <c r="AI290" s="584"/>
      <c r="AJ290" s="571"/>
      <c r="AK290" s="562"/>
      <c r="AL290" s="571"/>
      <c r="AM290" s="496">
        <v>0</v>
      </c>
      <c r="AN290" s="496">
        <v>2790</v>
      </c>
      <c r="AO290" s="496">
        <v>2790</v>
      </c>
    </row>
    <row r="291" spans="20:41" ht="15">
      <c r="T291" s="579"/>
      <c r="U291" s="580"/>
      <c r="V291" s="579">
        <v>4110</v>
      </c>
      <c r="W291" s="561" t="s">
        <v>142</v>
      </c>
      <c r="X291" s="571"/>
      <c r="Y291" s="571"/>
      <c r="Z291" s="571"/>
      <c r="AA291" s="571"/>
      <c r="AB291" s="571"/>
      <c r="AC291" s="571"/>
      <c r="AD291" s="571"/>
      <c r="AE291" s="571"/>
      <c r="AF291" s="571"/>
      <c r="AG291" s="571"/>
      <c r="AH291" s="571"/>
      <c r="AI291" s="571"/>
      <c r="AJ291" s="571"/>
      <c r="AK291" s="571"/>
      <c r="AL291" s="571"/>
      <c r="AM291" s="513">
        <v>0</v>
      </c>
      <c r="AN291" s="513">
        <v>330</v>
      </c>
      <c r="AO291" s="513">
        <f aca="true" t="shared" si="85" ref="AO291:AO296">AN291</f>
        <v>330</v>
      </c>
    </row>
    <row r="292" spans="20:41" ht="15">
      <c r="T292" s="579"/>
      <c r="U292" s="580"/>
      <c r="V292" s="579">
        <v>4120</v>
      </c>
      <c r="W292" s="561" t="s">
        <v>143</v>
      </c>
      <c r="X292" s="571"/>
      <c r="Y292" s="571"/>
      <c r="Z292" s="571"/>
      <c r="AA292" s="571"/>
      <c r="AB292" s="571"/>
      <c r="AC292" s="571"/>
      <c r="AD292" s="571"/>
      <c r="AE292" s="571"/>
      <c r="AF292" s="571"/>
      <c r="AG292" s="571"/>
      <c r="AH292" s="571"/>
      <c r="AI292" s="571"/>
      <c r="AJ292" s="571"/>
      <c r="AK292" s="571"/>
      <c r="AL292" s="571"/>
      <c r="AM292" s="513">
        <v>0</v>
      </c>
      <c r="AN292" s="496">
        <v>50</v>
      </c>
      <c r="AO292" s="513">
        <f t="shared" si="85"/>
        <v>50</v>
      </c>
    </row>
    <row r="293" spans="20:41" ht="15">
      <c r="T293" s="579"/>
      <c r="U293" s="580"/>
      <c r="V293" s="598">
        <v>4170</v>
      </c>
      <c r="W293" s="561" t="s">
        <v>174</v>
      </c>
      <c r="X293" s="571"/>
      <c r="Y293" s="571"/>
      <c r="Z293" s="571"/>
      <c r="AA293" s="571"/>
      <c r="AB293" s="571"/>
      <c r="AC293" s="571"/>
      <c r="AD293" s="571"/>
      <c r="AE293" s="571"/>
      <c r="AF293" s="571"/>
      <c r="AG293" s="571"/>
      <c r="AH293" s="571"/>
      <c r="AI293" s="571"/>
      <c r="AJ293" s="571"/>
      <c r="AK293" s="571"/>
      <c r="AL293" s="571"/>
      <c r="AM293" s="513">
        <v>0</v>
      </c>
      <c r="AN293" s="496">
        <v>1890</v>
      </c>
      <c r="AO293" s="496">
        <f t="shared" si="85"/>
        <v>1890</v>
      </c>
    </row>
    <row r="294" spans="20:41" ht="15">
      <c r="T294" s="579"/>
      <c r="U294" s="580"/>
      <c r="V294" s="579">
        <v>4210</v>
      </c>
      <c r="W294" s="561" t="s">
        <v>132</v>
      </c>
      <c r="X294" s="581"/>
      <c r="Y294" s="581"/>
      <c r="Z294" s="513"/>
      <c r="AA294" s="581"/>
      <c r="AB294" s="513"/>
      <c r="AC294" s="582"/>
      <c r="AD294" s="571"/>
      <c r="AE294" s="584"/>
      <c r="AF294" s="584"/>
      <c r="AG294" s="584"/>
      <c r="AH294" s="584"/>
      <c r="AI294" s="584"/>
      <c r="AJ294" s="571"/>
      <c r="AK294" s="562"/>
      <c r="AL294" s="571"/>
      <c r="AM294" s="496">
        <v>0</v>
      </c>
      <c r="AN294" s="496">
        <v>496</v>
      </c>
      <c r="AO294" s="513">
        <f t="shared" si="85"/>
        <v>496</v>
      </c>
    </row>
    <row r="295" spans="20:41" ht="15">
      <c r="T295" s="579"/>
      <c r="U295" s="580"/>
      <c r="V295" s="579">
        <v>4300</v>
      </c>
      <c r="W295" s="561" t="s">
        <v>127</v>
      </c>
      <c r="X295" s="581"/>
      <c r="Y295" s="581"/>
      <c r="Z295" s="513"/>
      <c r="AA295" s="581"/>
      <c r="AB295" s="513"/>
      <c r="AC295" s="582"/>
      <c r="AD295" s="571"/>
      <c r="AE295" s="584"/>
      <c r="AF295" s="584"/>
      <c r="AG295" s="584"/>
      <c r="AH295" s="584"/>
      <c r="AI295" s="584"/>
      <c r="AJ295" s="571"/>
      <c r="AK295" s="562"/>
      <c r="AL295" s="571"/>
      <c r="AM295" s="496">
        <v>0</v>
      </c>
      <c r="AN295" s="496">
        <v>670</v>
      </c>
      <c r="AO295" s="513">
        <f t="shared" si="85"/>
        <v>670</v>
      </c>
    </row>
    <row r="296" spans="20:41" ht="15">
      <c r="T296" s="579"/>
      <c r="U296" s="580"/>
      <c r="V296" s="579">
        <v>4410</v>
      </c>
      <c r="W296" s="561" t="s">
        <v>149</v>
      </c>
      <c r="X296" s="581"/>
      <c r="Y296" s="581"/>
      <c r="Z296" s="513"/>
      <c r="AA296" s="581"/>
      <c r="AB296" s="513"/>
      <c r="AC296" s="582"/>
      <c r="AD296" s="571"/>
      <c r="AE296" s="584"/>
      <c r="AF296" s="584"/>
      <c r="AG296" s="584"/>
      <c r="AH296" s="584"/>
      <c r="AI296" s="584"/>
      <c r="AJ296" s="571"/>
      <c r="AK296" s="562"/>
      <c r="AL296" s="571"/>
      <c r="AM296" s="496">
        <v>0</v>
      </c>
      <c r="AN296" s="496">
        <v>140</v>
      </c>
      <c r="AO296" s="513">
        <f t="shared" si="85"/>
        <v>140</v>
      </c>
    </row>
    <row r="297" spans="20:41" ht="29.25">
      <c r="T297" s="574">
        <v>754</v>
      </c>
      <c r="U297" s="575"/>
      <c r="V297" s="574"/>
      <c r="W297" s="570" t="s">
        <v>161</v>
      </c>
      <c r="X297" s="597">
        <f>SUM(X298+X308)</f>
        <v>80530</v>
      </c>
      <c r="Y297" s="597">
        <f>SUM(Y298+Y308)</f>
        <v>73900</v>
      </c>
      <c r="Z297" s="513"/>
      <c r="AA297" s="597">
        <f aca="true" t="shared" si="86" ref="AA297:AI297">SUM(AA298+AA308)</f>
        <v>93900</v>
      </c>
      <c r="AB297" s="597">
        <f t="shared" si="86"/>
        <v>0</v>
      </c>
      <c r="AC297" s="597">
        <f t="shared" si="86"/>
        <v>93900</v>
      </c>
      <c r="AD297" s="597">
        <f t="shared" si="86"/>
        <v>13400</v>
      </c>
      <c r="AE297" s="577">
        <f t="shared" si="86"/>
        <v>107300</v>
      </c>
      <c r="AF297" s="577">
        <f t="shared" si="86"/>
        <v>2900</v>
      </c>
      <c r="AG297" s="577"/>
      <c r="AH297" s="577"/>
      <c r="AI297" s="577">
        <f t="shared" si="86"/>
        <v>110200</v>
      </c>
      <c r="AJ297" s="571">
        <f>AJ298+AJ308</f>
        <v>0</v>
      </c>
      <c r="AK297" s="599">
        <f>AK298+AK308</f>
        <v>110200</v>
      </c>
      <c r="AL297" s="571"/>
      <c r="AM297" s="490">
        <v>110200</v>
      </c>
      <c r="AN297" s="490">
        <v>0</v>
      </c>
      <c r="AO297" s="490">
        <f>AO298+AO308</f>
        <v>110200</v>
      </c>
    </row>
    <row r="298" spans="20:41" ht="15">
      <c r="T298" s="579"/>
      <c r="U298" s="580">
        <v>75412</v>
      </c>
      <c r="V298" s="579"/>
      <c r="W298" s="561" t="s">
        <v>162</v>
      </c>
      <c r="X298" s="581">
        <f>SUM(X299:X306)</f>
        <v>78030</v>
      </c>
      <c r="Y298" s="581">
        <f>SUM(Y299:Y307)</f>
        <v>73500</v>
      </c>
      <c r="Z298" s="513"/>
      <c r="AA298" s="581">
        <f aca="true" t="shared" si="87" ref="AA298:AI298">SUM(AA299:AA307)</f>
        <v>93500</v>
      </c>
      <c r="AB298" s="581">
        <f t="shared" si="87"/>
        <v>0</v>
      </c>
      <c r="AC298" s="581">
        <f t="shared" si="87"/>
        <v>93500</v>
      </c>
      <c r="AD298" s="581">
        <f t="shared" si="87"/>
        <v>13400</v>
      </c>
      <c r="AE298" s="589">
        <f t="shared" si="87"/>
        <v>106900</v>
      </c>
      <c r="AF298" s="589">
        <f t="shared" si="87"/>
        <v>2900</v>
      </c>
      <c r="AG298" s="589"/>
      <c r="AH298" s="589"/>
      <c r="AI298" s="589">
        <f t="shared" si="87"/>
        <v>109800</v>
      </c>
      <c r="AJ298" s="571">
        <f>SUM(AJ299:AJ307)</f>
        <v>0</v>
      </c>
      <c r="AK298" s="571">
        <f>SUM(AK299:AK307)</f>
        <v>109800</v>
      </c>
      <c r="AL298" s="571"/>
      <c r="AM298" s="496">
        <f t="shared" si="80"/>
        <v>109800</v>
      </c>
      <c r="AN298" s="496">
        <v>0</v>
      </c>
      <c r="AO298" s="496">
        <f>SUM(AO299:AO307)</f>
        <v>109800</v>
      </c>
    </row>
    <row r="299" spans="20:41" ht="14.25" customHeight="1">
      <c r="T299" s="579"/>
      <c r="U299" s="580"/>
      <c r="V299" s="579">
        <v>3030</v>
      </c>
      <c r="W299" s="561" t="s">
        <v>152</v>
      </c>
      <c r="X299" s="581">
        <v>10300</v>
      </c>
      <c r="Y299" s="581">
        <v>10600</v>
      </c>
      <c r="Z299" s="513"/>
      <c r="AA299" s="581">
        <v>10600</v>
      </c>
      <c r="AB299" s="513"/>
      <c r="AC299" s="582">
        <f>AA299+AB299</f>
        <v>10600</v>
      </c>
      <c r="AD299" s="571"/>
      <c r="AE299" s="584">
        <f>AC299+AD299</f>
        <v>10600</v>
      </c>
      <c r="AF299" s="584"/>
      <c r="AG299" s="584"/>
      <c r="AH299" s="584"/>
      <c r="AI299" s="584">
        <f>AE299+AF299</f>
        <v>10600</v>
      </c>
      <c r="AJ299" s="571"/>
      <c r="AK299" s="562">
        <f>AI299+AJ299</f>
        <v>10600</v>
      </c>
      <c r="AL299" s="571"/>
      <c r="AM299" s="496">
        <f t="shared" si="80"/>
        <v>10600</v>
      </c>
      <c r="AN299" s="496">
        <v>-3000</v>
      </c>
      <c r="AO299" s="496">
        <f>AM299+AN299</f>
        <v>7600</v>
      </c>
    </row>
    <row r="300" spans="20:41" ht="15" hidden="1">
      <c r="T300" s="579"/>
      <c r="U300" s="580"/>
      <c r="V300" s="579">
        <v>4110</v>
      </c>
      <c r="W300" s="561" t="s">
        <v>142</v>
      </c>
      <c r="X300" s="581">
        <v>210</v>
      </c>
      <c r="Y300" s="581">
        <v>220</v>
      </c>
      <c r="Z300" s="513"/>
      <c r="AA300" s="581">
        <v>220</v>
      </c>
      <c r="AB300" s="513"/>
      <c r="AC300" s="582">
        <f aca="true" t="shared" si="88" ref="AC300:AC307">AA300+AB300</f>
        <v>220</v>
      </c>
      <c r="AD300" s="571"/>
      <c r="AE300" s="584">
        <f aca="true" t="shared" si="89" ref="AE300:AE307">AC300+AD300</f>
        <v>220</v>
      </c>
      <c r="AF300" s="584"/>
      <c r="AG300" s="584"/>
      <c r="AH300" s="584"/>
      <c r="AI300" s="584">
        <f aca="true" t="shared" si="90" ref="AI300:AI307">AE300+AF300</f>
        <v>220</v>
      </c>
      <c r="AJ300" s="571">
        <v>-220</v>
      </c>
      <c r="AK300" s="562">
        <f aca="true" t="shared" si="91" ref="AK300:AK322">AI300+AJ300</f>
        <v>0</v>
      </c>
      <c r="AL300" s="571"/>
      <c r="AM300" s="496">
        <f t="shared" si="80"/>
        <v>0</v>
      </c>
      <c r="AN300" s="496"/>
      <c r="AO300" s="496">
        <f aca="true" t="shared" si="92" ref="AO300:AO307">AM300+AN300</f>
        <v>0</v>
      </c>
    </row>
    <row r="301" spans="20:41" ht="15" hidden="1">
      <c r="T301" s="579"/>
      <c r="U301" s="580"/>
      <c r="V301" s="579" t="s">
        <v>173</v>
      </c>
      <c r="W301" s="561" t="s">
        <v>174</v>
      </c>
      <c r="X301" s="581"/>
      <c r="Y301" s="581"/>
      <c r="Z301" s="513"/>
      <c r="AA301" s="581"/>
      <c r="AB301" s="513"/>
      <c r="AC301" s="582"/>
      <c r="AD301" s="571"/>
      <c r="AE301" s="584"/>
      <c r="AF301" s="584">
        <v>14400</v>
      </c>
      <c r="AG301" s="584"/>
      <c r="AH301" s="584"/>
      <c r="AI301" s="584">
        <f t="shared" si="90"/>
        <v>14400</v>
      </c>
      <c r="AJ301" s="571"/>
      <c r="AK301" s="562">
        <f t="shared" si="91"/>
        <v>14400</v>
      </c>
      <c r="AL301" s="571"/>
      <c r="AM301" s="496">
        <f t="shared" si="80"/>
        <v>14400</v>
      </c>
      <c r="AN301" s="496"/>
      <c r="AO301" s="496">
        <f t="shared" si="92"/>
        <v>14400</v>
      </c>
    </row>
    <row r="302" spans="20:41" ht="15">
      <c r="T302" s="579"/>
      <c r="U302" s="580"/>
      <c r="V302" s="579">
        <v>4210</v>
      </c>
      <c r="W302" s="561" t="s">
        <v>132</v>
      </c>
      <c r="X302" s="581">
        <v>29170</v>
      </c>
      <c r="Y302" s="581">
        <v>23130</v>
      </c>
      <c r="Z302" s="513"/>
      <c r="AA302" s="581">
        <v>23130</v>
      </c>
      <c r="AB302" s="513"/>
      <c r="AC302" s="582">
        <f t="shared" si="88"/>
        <v>23130</v>
      </c>
      <c r="AD302" s="571">
        <v>10000</v>
      </c>
      <c r="AE302" s="584">
        <f t="shared" si="89"/>
        <v>33130</v>
      </c>
      <c r="AF302" s="584">
        <v>3000</v>
      </c>
      <c r="AG302" s="584"/>
      <c r="AH302" s="584"/>
      <c r="AI302" s="584">
        <f t="shared" si="90"/>
        <v>36130</v>
      </c>
      <c r="AJ302" s="571"/>
      <c r="AK302" s="562">
        <f t="shared" si="91"/>
        <v>36130</v>
      </c>
      <c r="AL302" s="571"/>
      <c r="AM302" s="496">
        <f t="shared" si="80"/>
        <v>36130</v>
      </c>
      <c r="AN302" s="496">
        <v>3000</v>
      </c>
      <c r="AO302" s="496">
        <f t="shared" si="92"/>
        <v>39130</v>
      </c>
    </row>
    <row r="303" spans="20:41" ht="15" hidden="1">
      <c r="T303" s="579"/>
      <c r="U303" s="580"/>
      <c r="V303" s="579">
        <v>4260</v>
      </c>
      <c r="W303" s="561" t="s">
        <v>154</v>
      </c>
      <c r="X303" s="581">
        <v>14180</v>
      </c>
      <c r="Y303" s="581">
        <v>14600</v>
      </c>
      <c r="Z303" s="513"/>
      <c r="AA303" s="581">
        <v>14600</v>
      </c>
      <c r="AB303" s="513"/>
      <c r="AC303" s="582">
        <f t="shared" si="88"/>
        <v>14600</v>
      </c>
      <c r="AD303" s="571"/>
      <c r="AE303" s="584">
        <f t="shared" si="89"/>
        <v>14600</v>
      </c>
      <c r="AF303" s="584">
        <v>-3600</v>
      </c>
      <c r="AG303" s="584"/>
      <c r="AH303" s="584"/>
      <c r="AI303" s="584">
        <f t="shared" si="90"/>
        <v>11000</v>
      </c>
      <c r="AJ303" s="571"/>
      <c r="AK303" s="562">
        <f t="shared" si="91"/>
        <v>11000</v>
      </c>
      <c r="AL303" s="571"/>
      <c r="AM303" s="496">
        <f t="shared" si="80"/>
        <v>11000</v>
      </c>
      <c r="AN303" s="496"/>
      <c r="AO303" s="496">
        <f t="shared" si="92"/>
        <v>11000</v>
      </c>
    </row>
    <row r="304" spans="20:41" ht="15" hidden="1">
      <c r="T304" s="579"/>
      <c r="U304" s="580"/>
      <c r="V304" s="579" t="s">
        <v>198</v>
      </c>
      <c r="W304" s="561" t="s">
        <v>133</v>
      </c>
      <c r="X304" s="581"/>
      <c r="Y304" s="581"/>
      <c r="Z304" s="513"/>
      <c r="AA304" s="581"/>
      <c r="AB304" s="513"/>
      <c r="AC304" s="582"/>
      <c r="AD304" s="571"/>
      <c r="AE304" s="584"/>
      <c r="AF304" s="584">
        <v>3500</v>
      </c>
      <c r="AG304" s="584"/>
      <c r="AH304" s="584"/>
      <c r="AI304" s="584">
        <f t="shared" si="90"/>
        <v>3500</v>
      </c>
      <c r="AJ304" s="571"/>
      <c r="AK304" s="562">
        <f t="shared" si="91"/>
        <v>3500</v>
      </c>
      <c r="AL304" s="571"/>
      <c r="AM304" s="496">
        <f t="shared" si="80"/>
        <v>3500</v>
      </c>
      <c r="AN304" s="496"/>
      <c r="AO304" s="496">
        <f t="shared" si="92"/>
        <v>3500</v>
      </c>
    </row>
    <row r="305" spans="20:41" ht="15" hidden="1">
      <c r="T305" s="579"/>
      <c r="U305" s="580"/>
      <c r="V305" s="579">
        <v>4300</v>
      </c>
      <c r="W305" s="561" t="s">
        <v>127</v>
      </c>
      <c r="X305" s="581">
        <v>16320</v>
      </c>
      <c r="Y305" s="582">
        <v>16860</v>
      </c>
      <c r="Z305" s="513"/>
      <c r="AA305" s="582">
        <v>16860</v>
      </c>
      <c r="AB305" s="513"/>
      <c r="AC305" s="582">
        <f t="shared" si="88"/>
        <v>16860</v>
      </c>
      <c r="AD305" s="571">
        <v>3400</v>
      </c>
      <c r="AE305" s="584">
        <f t="shared" si="89"/>
        <v>20260</v>
      </c>
      <c r="AF305" s="584">
        <v>-14400</v>
      </c>
      <c r="AG305" s="584"/>
      <c r="AH305" s="584"/>
      <c r="AI305" s="584">
        <f t="shared" si="90"/>
        <v>5860</v>
      </c>
      <c r="AJ305" s="571">
        <v>1220</v>
      </c>
      <c r="AK305" s="562">
        <f t="shared" si="91"/>
        <v>7080</v>
      </c>
      <c r="AL305" s="571"/>
      <c r="AM305" s="496">
        <f t="shared" si="80"/>
        <v>7080</v>
      </c>
      <c r="AN305" s="496"/>
      <c r="AO305" s="496">
        <f t="shared" si="92"/>
        <v>7080</v>
      </c>
    </row>
    <row r="306" spans="20:41" ht="15" hidden="1">
      <c r="T306" s="579"/>
      <c r="U306" s="580"/>
      <c r="V306" s="579">
        <v>4430</v>
      </c>
      <c r="W306" s="561" t="s">
        <v>144</v>
      </c>
      <c r="X306" s="581">
        <v>7850</v>
      </c>
      <c r="Y306" s="581">
        <v>8090</v>
      </c>
      <c r="Z306" s="513"/>
      <c r="AA306" s="581">
        <v>8090</v>
      </c>
      <c r="AB306" s="513"/>
      <c r="AC306" s="582">
        <f t="shared" si="88"/>
        <v>8090</v>
      </c>
      <c r="AD306" s="571"/>
      <c r="AE306" s="584">
        <f t="shared" si="89"/>
        <v>8090</v>
      </c>
      <c r="AF306" s="584"/>
      <c r="AG306" s="584"/>
      <c r="AH306" s="584"/>
      <c r="AI306" s="584">
        <f t="shared" si="90"/>
        <v>8090</v>
      </c>
      <c r="AJ306" s="571"/>
      <c r="AK306" s="562">
        <f t="shared" si="91"/>
        <v>8090</v>
      </c>
      <c r="AL306" s="571"/>
      <c r="AM306" s="496">
        <f t="shared" si="80"/>
        <v>8090</v>
      </c>
      <c r="AN306" s="496"/>
      <c r="AO306" s="496">
        <f t="shared" si="92"/>
        <v>8090</v>
      </c>
    </row>
    <row r="307" spans="20:41" ht="30" hidden="1">
      <c r="T307" s="579"/>
      <c r="U307" s="580"/>
      <c r="V307" s="579" t="s">
        <v>157</v>
      </c>
      <c r="W307" s="585" t="s">
        <v>158</v>
      </c>
      <c r="X307" s="581"/>
      <c r="Y307" s="581">
        <v>0</v>
      </c>
      <c r="Z307" s="513">
        <v>20000</v>
      </c>
      <c r="AA307" s="581">
        <f>SUM(Y307+Z307)</f>
        <v>20000</v>
      </c>
      <c r="AB307" s="513"/>
      <c r="AC307" s="582">
        <f t="shared" si="88"/>
        <v>20000</v>
      </c>
      <c r="AD307" s="571"/>
      <c r="AE307" s="584">
        <f t="shared" si="89"/>
        <v>20000</v>
      </c>
      <c r="AF307" s="584"/>
      <c r="AG307" s="584"/>
      <c r="AH307" s="584"/>
      <c r="AI307" s="584">
        <f t="shared" si="90"/>
        <v>20000</v>
      </c>
      <c r="AJ307" s="571">
        <v>-1000</v>
      </c>
      <c r="AK307" s="562">
        <f t="shared" si="91"/>
        <v>19000</v>
      </c>
      <c r="AL307" s="571"/>
      <c r="AM307" s="496">
        <f t="shared" si="80"/>
        <v>19000</v>
      </c>
      <c r="AN307" s="496"/>
      <c r="AO307" s="496">
        <f t="shared" si="92"/>
        <v>19000</v>
      </c>
    </row>
    <row r="308" spans="20:41" ht="15" hidden="1">
      <c r="T308" s="579"/>
      <c r="U308" s="580">
        <v>75414</v>
      </c>
      <c r="V308" s="579"/>
      <c r="W308" s="561" t="s">
        <v>47</v>
      </c>
      <c r="X308" s="581">
        <v>2500</v>
      </c>
      <c r="Y308" s="581">
        <f>SUM(Y309)</f>
        <v>400</v>
      </c>
      <c r="Z308" s="513"/>
      <c r="AA308" s="581">
        <f aca="true" t="shared" si="93" ref="AA308:AI308">SUM(AA309)</f>
        <v>400</v>
      </c>
      <c r="AB308" s="581">
        <f t="shared" si="93"/>
        <v>0</v>
      </c>
      <c r="AC308" s="581">
        <f t="shared" si="93"/>
        <v>400</v>
      </c>
      <c r="AD308" s="581">
        <f t="shared" si="93"/>
        <v>0</v>
      </c>
      <c r="AE308" s="589">
        <f t="shared" si="93"/>
        <v>400</v>
      </c>
      <c r="AF308" s="589">
        <f t="shared" si="93"/>
        <v>0</v>
      </c>
      <c r="AG308" s="589"/>
      <c r="AH308" s="589"/>
      <c r="AI308" s="589">
        <f t="shared" si="93"/>
        <v>400</v>
      </c>
      <c r="AJ308" s="571"/>
      <c r="AK308" s="562">
        <f t="shared" si="91"/>
        <v>400</v>
      </c>
      <c r="AL308" s="571"/>
      <c r="AM308" s="496">
        <f t="shared" si="80"/>
        <v>400</v>
      </c>
      <c r="AN308" s="496"/>
      <c r="AO308" s="496">
        <f>AO309</f>
        <v>400</v>
      </c>
    </row>
    <row r="309" spans="20:41" ht="15" hidden="1">
      <c r="T309" s="579"/>
      <c r="U309" s="580"/>
      <c r="V309" s="579">
        <v>4210</v>
      </c>
      <c r="W309" s="561" t="s">
        <v>132</v>
      </c>
      <c r="X309" s="581">
        <v>2500</v>
      </c>
      <c r="Y309" s="581">
        <v>400</v>
      </c>
      <c r="Z309" s="513"/>
      <c r="AA309" s="581">
        <v>400</v>
      </c>
      <c r="AB309" s="513"/>
      <c r="AC309" s="582">
        <f>AA309+AB309</f>
        <v>400</v>
      </c>
      <c r="AD309" s="571"/>
      <c r="AE309" s="584">
        <f>AC309+AD309</f>
        <v>400</v>
      </c>
      <c r="AF309" s="584"/>
      <c r="AG309" s="584"/>
      <c r="AH309" s="584"/>
      <c r="AI309" s="584">
        <f>AE309+AF309</f>
        <v>400</v>
      </c>
      <c r="AJ309" s="571"/>
      <c r="AK309" s="562">
        <f t="shared" si="91"/>
        <v>400</v>
      </c>
      <c r="AL309" s="571"/>
      <c r="AM309" s="496">
        <f t="shared" si="80"/>
        <v>400</v>
      </c>
      <c r="AN309" s="496"/>
      <c r="AO309" s="496">
        <f>AM309+AN309</f>
        <v>400</v>
      </c>
    </row>
    <row r="310" spans="20:41" ht="57" hidden="1">
      <c r="T310" s="574" t="s">
        <v>163</v>
      </c>
      <c r="U310" s="575"/>
      <c r="V310" s="574"/>
      <c r="W310" s="596" t="s">
        <v>49</v>
      </c>
      <c r="X310" s="597">
        <f>SUM(X311)</f>
        <v>36940</v>
      </c>
      <c r="Y310" s="597">
        <f>SUM(Y311)</f>
        <v>38550</v>
      </c>
      <c r="Z310" s="513"/>
      <c r="AA310" s="597">
        <f aca="true" t="shared" si="94" ref="AA310:AI310">SUM(AA311)</f>
        <v>38550</v>
      </c>
      <c r="AB310" s="597">
        <f t="shared" si="94"/>
        <v>0</v>
      </c>
      <c r="AC310" s="597">
        <f t="shared" si="94"/>
        <v>38550</v>
      </c>
      <c r="AD310" s="597">
        <f t="shared" si="94"/>
        <v>0</v>
      </c>
      <c r="AE310" s="577">
        <f t="shared" si="94"/>
        <v>38550</v>
      </c>
      <c r="AF310" s="577">
        <f t="shared" si="94"/>
        <v>0</v>
      </c>
      <c r="AG310" s="577"/>
      <c r="AH310" s="577"/>
      <c r="AI310" s="577">
        <f t="shared" si="94"/>
        <v>37950</v>
      </c>
      <c r="AJ310" s="571"/>
      <c r="AK310" s="563">
        <f>SUM(AK311)</f>
        <v>38550</v>
      </c>
      <c r="AL310" s="571"/>
      <c r="AM310" s="490">
        <f t="shared" si="80"/>
        <v>38550</v>
      </c>
      <c r="AN310" s="496"/>
      <c r="AO310" s="490">
        <f>AO311</f>
        <v>38550</v>
      </c>
    </row>
    <row r="311" spans="20:41" ht="30" hidden="1">
      <c r="T311" s="579"/>
      <c r="U311" s="580" t="s">
        <v>164</v>
      </c>
      <c r="V311" s="579"/>
      <c r="W311" s="561" t="s">
        <v>165</v>
      </c>
      <c r="X311" s="581">
        <f>SUM(X312:X314)</f>
        <v>36940</v>
      </c>
      <c r="Y311" s="581">
        <f>SUM(Y312:Y314)</f>
        <v>38550</v>
      </c>
      <c r="Z311" s="513"/>
      <c r="AA311" s="581">
        <f aca="true" t="shared" si="95" ref="AA311:AI311">SUM(AA312:AA314)</f>
        <v>38550</v>
      </c>
      <c r="AB311" s="581">
        <f t="shared" si="95"/>
        <v>0</v>
      </c>
      <c r="AC311" s="581">
        <f t="shared" si="95"/>
        <v>38550</v>
      </c>
      <c r="AD311" s="581">
        <f t="shared" si="95"/>
        <v>0</v>
      </c>
      <c r="AE311" s="589">
        <f t="shared" si="95"/>
        <v>38550</v>
      </c>
      <c r="AF311" s="589">
        <f>SUM(AF312:AF315)</f>
        <v>0</v>
      </c>
      <c r="AG311" s="589"/>
      <c r="AH311" s="589"/>
      <c r="AI311" s="589">
        <f t="shared" si="95"/>
        <v>37950</v>
      </c>
      <c r="AJ311" s="571"/>
      <c r="AK311" s="562">
        <f>SUM(AK312:AK315)</f>
        <v>38550</v>
      </c>
      <c r="AL311" s="571"/>
      <c r="AM311" s="496">
        <f t="shared" si="80"/>
        <v>38550</v>
      </c>
      <c r="AN311" s="496"/>
      <c r="AO311" s="496">
        <f>SUM(AO312:AO315)</f>
        <v>38550</v>
      </c>
    </row>
    <row r="312" spans="20:41" ht="15" hidden="1">
      <c r="T312" s="579"/>
      <c r="U312" s="580"/>
      <c r="V312" s="579">
        <v>4100</v>
      </c>
      <c r="W312" s="561" t="s">
        <v>166</v>
      </c>
      <c r="X312" s="581">
        <v>13400</v>
      </c>
      <c r="Y312" s="581">
        <v>14300</v>
      </c>
      <c r="Z312" s="513"/>
      <c r="AA312" s="581">
        <v>14300</v>
      </c>
      <c r="AB312" s="513"/>
      <c r="AC312" s="582">
        <f>AA312+AB312</f>
        <v>14300</v>
      </c>
      <c r="AD312" s="571"/>
      <c r="AE312" s="584">
        <f>AC312+AD312</f>
        <v>14300</v>
      </c>
      <c r="AF312" s="584"/>
      <c r="AG312" s="584"/>
      <c r="AH312" s="584"/>
      <c r="AI312" s="584">
        <f>AE312+AF312</f>
        <v>14300</v>
      </c>
      <c r="AJ312" s="571"/>
      <c r="AK312" s="562">
        <f t="shared" si="91"/>
        <v>14300</v>
      </c>
      <c r="AL312" s="571"/>
      <c r="AM312" s="496">
        <f t="shared" si="80"/>
        <v>14300</v>
      </c>
      <c r="AN312" s="496"/>
      <c r="AO312" s="496">
        <f>AM312+AN312</f>
        <v>14300</v>
      </c>
    </row>
    <row r="313" spans="20:41" ht="15" hidden="1">
      <c r="T313" s="579"/>
      <c r="U313" s="580"/>
      <c r="V313" s="579">
        <v>4210</v>
      </c>
      <c r="W313" s="561" t="s">
        <v>132</v>
      </c>
      <c r="X313" s="581">
        <v>510</v>
      </c>
      <c r="Y313" s="581">
        <v>530</v>
      </c>
      <c r="Z313" s="513"/>
      <c r="AA313" s="581">
        <v>530</v>
      </c>
      <c r="AB313" s="513"/>
      <c r="AC313" s="582">
        <f>AA313+AB313</f>
        <v>530</v>
      </c>
      <c r="AD313" s="571"/>
      <c r="AE313" s="584">
        <f>AC313+AD313</f>
        <v>530</v>
      </c>
      <c r="AF313" s="584"/>
      <c r="AG313" s="584"/>
      <c r="AH313" s="584"/>
      <c r="AI313" s="584">
        <f>AE313+AF313</f>
        <v>530</v>
      </c>
      <c r="AJ313" s="571"/>
      <c r="AK313" s="562">
        <f t="shared" si="91"/>
        <v>530</v>
      </c>
      <c r="AL313" s="571"/>
      <c r="AM313" s="496">
        <f t="shared" si="80"/>
        <v>530</v>
      </c>
      <c r="AN313" s="496"/>
      <c r="AO313" s="496">
        <f>AM313+AN313</f>
        <v>530</v>
      </c>
    </row>
    <row r="314" spans="20:41" ht="15" hidden="1">
      <c r="T314" s="579"/>
      <c r="U314" s="580"/>
      <c r="V314" s="579">
        <v>4300</v>
      </c>
      <c r="W314" s="561" t="s">
        <v>127</v>
      </c>
      <c r="X314" s="581">
        <v>23030</v>
      </c>
      <c r="Y314" s="581">
        <v>23720</v>
      </c>
      <c r="Z314" s="513"/>
      <c r="AA314" s="581">
        <v>23720</v>
      </c>
      <c r="AB314" s="513"/>
      <c r="AC314" s="582">
        <f>AA314+AB314</f>
        <v>23720</v>
      </c>
      <c r="AD314" s="571"/>
      <c r="AE314" s="584">
        <f>AC314+AD314</f>
        <v>23720</v>
      </c>
      <c r="AF314" s="584">
        <v>-600</v>
      </c>
      <c r="AG314" s="584"/>
      <c r="AH314" s="584"/>
      <c r="AI314" s="584">
        <f>AE314+AF314</f>
        <v>23120</v>
      </c>
      <c r="AJ314" s="571"/>
      <c r="AK314" s="562">
        <f t="shared" si="91"/>
        <v>23120</v>
      </c>
      <c r="AL314" s="571"/>
      <c r="AM314" s="496">
        <f t="shared" si="80"/>
        <v>23120</v>
      </c>
      <c r="AN314" s="496"/>
      <c r="AO314" s="496">
        <f>AM314+AN314</f>
        <v>23120</v>
      </c>
    </row>
    <row r="315" spans="20:41" ht="15" hidden="1">
      <c r="T315" s="579"/>
      <c r="U315" s="580"/>
      <c r="V315" s="579" t="s">
        <v>357</v>
      </c>
      <c r="W315" s="561" t="s">
        <v>144</v>
      </c>
      <c r="X315" s="581"/>
      <c r="Y315" s="581"/>
      <c r="Z315" s="513"/>
      <c r="AA315" s="581"/>
      <c r="AB315" s="513"/>
      <c r="AC315" s="582"/>
      <c r="AD315" s="571"/>
      <c r="AE315" s="584"/>
      <c r="AF315" s="584">
        <v>600</v>
      </c>
      <c r="AG315" s="584"/>
      <c r="AH315" s="584"/>
      <c r="AI315" s="584">
        <f>AE315+AF315</f>
        <v>600</v>
      </c>
      <c r="AJ315" s="571"/>
      <c r="AK315" s="562">
        <f t="shared" si="91"/>
        <v>600</v>
      </c>
      <c r="AL315" s="571"/>
      <c r="AM315" s="496">
        <f t="shared" si="80"/>
        <v>600</v>
      </c>
      <c r="AN315" s="496"/>
      <c r="AO315" s="496">
        <f>AM315+AN315</f>
        <v>600</v>
      </c>
    </row>
    <row r="316" spans="20:41" ht="15" hidden="1">
      <c r="T316" s="574">
        <v>757</v>
      </c>
      <c r="U316" s="575"/>
      <c r="V316" s="574"/>
      <c r="W316" s="570" t="s">
        <v>167</v>
      </c>
      <c r="X316" s="576">
        <f>SUM(X317)</f>
        <v>75000</v>
      </c>
      <c r="Y316" s="576">
        <f>SUM(Y317)</f>
        <v>160000</v>
      </c>
      <c r="Z316" s="513"/>
      <c r="AA316" s="576">
        <f aca="true" t="shared" si="96" ref="AA316:AI316">SUM(AA317)</f>
        <v>160000</v>
      </c>
      <c r="AB316" s="576">
        <f t="shared" si="96"/>
        <v>0</v>
      </c>
      <c r="AC316" s="576">
        <f t="shared" si="96"/>
        <v>160000</v>
      </c>
      <c r="AD316" s="576">
        <f t="shared" si="96"/>
        <v>0</v>
      </c>
      <c r="AE316" s="577">
        <f t="shared" si="96"/>
        <v>160000</v>
      </c>
      <c r="AF316" s="577">
        <f t="shared" si="96"/>
        <v>0</v>
      </c>
      <c r="AG316" s="577"/>
      <c r="AH316" s="577"/>
      <c r="AI316" s="577">
        <f t="shared" si="96"/>
        <v>160000</v>
      </c>
      <c r="AJ316" s="571"/>
      <c r="AK316" s="562">
        <f t="shared" si="91"/>
        <v>160000</v>
      </c>
      <c r="AL316" s="571"/>
      <c r="AM316" s="490">
        <f t="shared" si="80"/>
        <v>160000</v>
      </c>
      <c r="AN316" s="490"/>
      <c r="AO316" s="490">
        <f>AO317</f>
        <v>160000</v>
      </c>
    </row>
    <row r="317" spans="20:41" ht="45" hidden="1">
      <c r="T317" s="579"/>
      <c r="U317" s="580">
        <v>75702</v>
      </c>
      <c r="V317" s="579"/>
      <c r="W317" s="561" t="s">
        <v>168</v>
      </c>
      <c r="X317" s="586">
        <f>SUM(X319)</f>
        <v>75000</v>
      </c>
      <c r="Y317" s="586">
        <f>SUM(Y319)</f>
        <v>160000</v>
      </c>
      <c r="Z317" s="513"/>
      <c r="AA317" s="586">
        <f aca="true" t="shared" si="97" ref="AA317:AF317">SUM(AA319)</f>
        <v>160000</v>
      </c>
      <c r="AB317" s="586">
        <f t="shared" si="97"/>
        <v>0</v>
      </c>
      <c r="AC317" s="586">
        <f t="shared" si="97"/>
        <v>160000</v>
      </c>
      <c r="AD317" s="586">
        <f t="shared" si="97"/>
        <v>0</v>
      </c>
      <c r="AE317" s="589">
        <f t="shared" si="97"/>
        <v>160000</v>
      </c>
      <c r="AF317" s="589">
        <f t="shared" si="97"/>
        <v>0</v>
      </c>
      <c r="AG317" s="589"/>
      <c r="AH317" s="589"/>
      <c r="AI317" s="589">
        <v>160000</v>
      </c>
      <c r="AJ317" s="571"/>
      <c r="AK317" s="562">
        <f>AK318+AK319</f>
        <v>160000</v>
      </c>
      <c r="AL317" s="571"/>
      <c r="AM317" s="496">
        <f t="shared" si="80"/>
        <v>160000</v>
      </c>
      <c r="AN317" s="496"/>
      <c r="AO317" s="496">
        <f>SUM(AO318:AO319)</f>
        <v>160000</v>
      </c>
    </row>
    <row r="318" spans="20:41" ht="30" hidden="1">
      <c r="T318" s="579"/>
      <c r="U318" s="580"/>
      <c r="V318" s="579" t="s">
        <v>386</v>
      </c>
      <c r="W318" s="561" t="s">
        <v>387</v>
      </c>
      <c r="X318" s="586"/>
      <c r="Y318" s="586"/>
      <c r="Z318" s="513"/>
      <c r="AA318" s="586"/>
      <c r="AB318" s="586"/>
      <c r="AC318" s="586"/>
      <c r="AD318" s="600"/>
      <c r="AE318" s="601"/>
      <c r="AF318" s="601"/>
      <c r="AG318" s="601">
        <v>42400</v>
      </c>
      <c r="AH318" s="601">
        <v>42400</v>
      </c>
      <c r="AI318" s="601">
        <v>42400</v>
      </c>
      <c r="AJ318" s="571"/>
      <c r="AK318" s="562">
        <v>42400</v>
      </c>
      <c r="AL318" s="571"/>
      <c r="AM318" s="496">
        <f t="shared" si="80"/>
        <v>42400</v>
      </c>
      <c r="AN318" s="496"/>
      <c r="AO318" s="496">
        <f>AM318+AN318</f>
        <v>42400</v>
      </c>
    </row>
    <row r="319" spans="20:41" ht="45" hidden="1">
      <c r="T319" s="579"/>
      <c r="U319" s="580"/>
      <c r="V319" s="579" t="s">
        <v>169</v>
      </c>
      <c r="W319" s="585" t="s">
        <v>170</v>
      </c>
      <c r="X319" s="586">
        <v>75000</v>
      </c>
      <c r="Y319" s="586">
        <v>160000</v>
      </c>
      <c r="Z319" s="513"/>
      <c r="AA319" s="586">
        <v>160000</v>
      </c>
      <c r="AB319" s="513"/>
      <c r="AC319" s="582">
        <f>AA319+AB319</f>
        <v>160000</v>
      </c>
      <c r="AD319" s="571"/>
      <c r="AE319" s="584">
        <f>AC319+AD319</f>
        <v>160000</v>
      </c>
      <c r="AF319" s="584"/>
      <c r="AG319" s="584">
        <v>-42400</v>
      </c>
      <c r="AH319" s="584">
        <f>AE319+AG319</f>
        <v>117600</v>
      </c>
      <c r="AI319" s="584">
        <v>117600</v>
      </c>
      <c r="AJ319" s="571"/>
      <c r="AK319" s="562">
        <f t="shared" si="91"/>
        <v>117600</v>
      </c>
      <c r="AL319" s="571"/>
      <c r="AM319" s="496">
        <f t="shared" si="80"/>
        <v>117600</v>
      </c>
      <c r="AN319" s="496"/>
      <c r="AO319" s="496">
        <f>AM319+AN319</f>
        <v>117600</v>
      </c>
    </row>
    <row r="320" spans="20:41" ht="15" hidden="1">
      <c r="T320" s="574">
        <v>758</v>
      </c>
      <c r="U320" s="575"/>
      <c r="V320" s="574"/>
      <c r="W320" s="570" t="s">
        <v>89</v>
      </c>
      <c r="X320" s="576">
        <v>20000</v>
      </c>
      <c r="Y320" s="576">
        <f>SUM(Y321)</f>
        <v>160000</v>
      </c>
      <c r="Z320" s="513"/>
      <c r="AA320" s="576">
        <f aca="true" t="shared" si="98" ref="AA320:AI321">SUM(AA321)</f>
        <v>160000</v>
      </c>
      <c r="AB320" s="576">
        <f t="shared" si="98"/>
        <v>0</v>
      </c>
      <c r="AC320" s="576">
        <f t="shared" si="98"/>
        <v>160000</v>
      </c>
      <c r="AD320" s="576">
        <f t="shared" si="98"/>
        <v>-107570</v>
      </c>
      <c r="AE320" s="577">
        <f t="shared" si="98"/>
        <v>52430</v>
      </c>
      <c r="AF320" s="577">
        <f t="shared" si="98"/>
        <v>0</v>
      </c>
      <c r="AG320" s="577"/>
      <c r="AH320" s="577"/>
      <c r="AI320" s="577">
        <f t="shared" si="98"/>
        <v>52430</v>
      </c>
      <c r="AJ320" s="571"/>
      <c r="AK320" s="562">
        <f t="shared" si="91"/>
        <v>52430</v>
      </c>
      <c r="AL320" s="571"/>
      <c r="AM320" s="490">
        <f t="shared" si="80"/>
        <v>52430</v>
      </c>
      <c r="AN320" s="490"/>
      <c r="AO320" s="490">
        <f>AO321</f>
        <v>52430</v>
      </c>
    </row>
    <row r="321" spans="20:41" ht="15" hidden="1">
      <c r="T321" s="579"/>
      <c r="U321" s="580">
        <v>75818</v>
      </c>
      <c r="V321" s="579"/>
      <c r="W321" s="561" t="s">
        <v>171</v>
      </c>
      <c r="X321" s="581">
        <v>20000</v>
      </c>
      <c r="Y321" s="581">
        <f>SUM(Y322)</f>
        <v>160000</v>
      </c>
      <c r="Z321" s="513"/>
      <c r="AA321" s="581">
        <f t="shared" si="98"/>
        <v>160000</v>
      </c>
      <c r="AB321" s="581">
        <f t="shared" si="98"/>
        <v>0</v>
      </c>
      <c r="AC321" s="581">
        <f t="shared" si="98"/>
        <v>160000</v>
      </c>
      <c r="AD321" s="581">
        <f t="shared" si="98"/>
        <v>-107570</v>
      </c>
      <c r="AE321" s="589">
        <f t="shared" si="98"/>
        <v>52430</v>
      </c>
      <c r="AF321" s="589">
        <f t="shared" si="98"/>
        <v>0</v>
      </c>
      <c r="AG321" s="589"/>
      <c r="AH321" s="589"/>
      <c r="AI321" s="589">
        <f t="shared" si="98"/>
        <v>52430</v>
      </c>
      <c r="AJ321" s="571"/>
      <c r="AK321" s="562">
        <f t="shared" si="91"/>
        <v>52430</v>
      </c>
      <c r="AL321" s="571"/>
      <c r="AM321" s="496">
        <f t="shared" si="80"/>
        <v>52430</v>
      </c>
      <c r="AN321" s="496"/>
      <c r="AO321" s="496">
        <f>AO322</f>
        <v>52430</v>
      </c>
    </row>
    <row r="322" spans="20:41" ht="15" hidden="1">
      <c r="T322" s="579"/>
      <c r="U322" s="580"/>
      <c r="V322" s="579">
        <v>4810</v>
      </c>
      <c r="W322" s="561" t="s">
        <v>172</v>
      </c>
      <c r="X322" s="581">
        <v>20000</v>
      </c>
      <c r="Y322" s="581">
        <v>160000</v>
      </c>
      <c r="Z322" s="513"/>
      <c r="AA322" s="581">
        <v>160000</v>
      </c>
      <c r="AB322" s="513"/>
      <c r="AC322" s="582">
        <f>AA322+AB322</f>
        <v>160000</v>
      </c>
      <c r="AD322" s="571">
        <v>-107570</v>
      </c>
      <c r="AE322" s="584">
        <f>AC322+AD322</f>
        <v>52430</v>
      </c>
      <c r="AF322" s="584"/>
      <c r="AG322" s="584"/>
      <c r="AH322" s="584"/>
      <c r="AI322" s="584">
        <f>AE322+AF322</f>
        <v>52430</v>
      </c>
      <c r="AJ322" s="571"/>
      <c r="AK322" s="562">
        <f t="shared" si="91"/>
        <v>52430</v>
      </c>
      <c r="AL322" s="571"/>
      <c r="AM322" s="496">
        <f aca="true" t="shared" si="99" ref="AM322:AM385">AK322+AL322</f>
        <v>52430</v>
      </c>
      <c r="AN322" s="496"/>
      <c r="AO322" s="496">
        <f>AM322+AN322</f>
        <v>52430</v>
      </c>
    </row>
    <row r="323" spans="20:41" ht="15">
      <c r="T323" s="574">
        <v>801</v>
      </c>
      <c r="U323" s="575"/>
      <c r="V323" s="574"/>
      <c r="W323" s="570" t="s">
        <v>98</v>
      </c>
      <c r="X323" s="576">
        <f aca="true" t="shared" si="100" ref="X323:AI323">SUM(X324+X347+X363+X380+X383+X385)</f>
        <v>4178749</v>
      </c>
      <c r="Y323" s="576">
        <f t="shared" si="100"/>
        <v>4968679</v>
      </c>
      <c r="Z323" s="576">
        <f t="shared" si="100"/>
        <v>27130</v>
      </c>
      <c r="AA323" s="576">
        <f t="shared" si="100"/>
        <v>4995809</v>
      </c>
      <c r="AB323" s="576">
        <f t="shared" si="100"/>
        <v>0</v>
      </c>
      <c r="AC323" s="576">
        <f t="shared" si="100"/>
        <v>4995809</v>
      </c>
      <c r="AD323" s="576">
        <f t="shared" si="100"/>
        <v>55500</v>
      </c>
      <c r="AE323" s="577">
        <f t="shared" si="100"/>
        <v>5051309</v>
      </c>
      <c r="AF323" s="577">
        <f t="shared" si="100"/>
        <v>2186</v>
      </c>
      <c r="AG323" s="577"/>
      <c r="AH323" s="577"/>
      <c r="AI323" s="577">
        <f t="shared" si="100"/>
        <v>5053495</v>
      </c>
      <c r="AJ323" s="578">
        <f>AJ324+AJ347+AJ363+AJ380+AJ383+AJ385</f>
        <v>9666</v>
      </c>
      <c r="AK323" s="563">
        <f>AK324+AK347+AK363+AK380+AK383+AK385</f>
        <v>5063161</v>
      </c>
      <c r="AL323" s="571"/>
      <c r="AM323" s="490">
        <f t="shared" si="99"/>
        <v>5063161</v>
      </c>
      <c r="AN323" s="490">
        <f>AN324+AN347+AN363+AN380+AN383+AN385</f>
        <v>400</v>
      </c>
      <c r="AO323" s="490">
        <f>AO324+AO347+AO363+AO380+AO383+AO385</f>
        <v>5063561</v>
      </c>
    </row>
    <row r="324" spans="20:41" ht="15">
      <c r="T324" s="579"/>
      <c r="U324" s="580">
        <v>80101</v>
      </c>
      <c r="V324" s="579"/>
      <c r="W324" s="561" t="s">
        <v>99</v>
      </c>
      <c r="X324" s="581">
        <f aca="true" t="shared" si="101" ref="X324:AC324">SUM(X325:X345)</f>
        <v>2393436</v>
      </c>
      <c r="Y324" s="581">
        <f t="shared" si="101"/>
        <v>3089615</v>
      </c>
      <c r="Z324" s="581">
        <f t="shared" si="101"/>
        <v>-52570</v>
      </c>
      <c r="AA324" s="581">
        <f t="shared" si="101"/>
        <v>3037045</v>
      </c>
      <c r="AB324" s="581">
        <f t="shared" si="101"/>
        <v>0</v>
      </c>
      <c r="AC324" s="581">
        <f t="shared" si="101"/>
        <v>3037045</v>
      </c>
      <c r="AD324" s="581">
        <f aca="true" t="shared" si="102" ref="AD324:AK324">SUM(AD325:AD346)</f>
        <v>55500</v>
      </c>
      <c r="AE324" s="589">
        <f t="shared" si="102"/>
        <v>3092545</v>
      </c>
      <c r="AF324" s="589">
        <f t="shared" si="102"/>
        <v>-5314</v>
      </c>
      <c r="AG324" s="589"/>
      <c r="AH324" s="589"/>
      <c r="AI324" s="589">
        <f t="shared" si="102"/>
        <v>3087231</v>
      </c>
      <c r="AJ324" s="571">
        <f t="shared" si="102"/>
        <v>546</v>
      </c>
      <c r="AK324" s="571">
        <f t="shared" si="102"/>
        <v>3087777</v>
      </c>
      <c r="AL324" s="571"/>
      <c r="AM324" s="496">
        <f t="shared" si="99"/>
        <v>3087777</v>
      </c>
      <c r="AN324" s="496">
        <f>SUM(AN325:AN346)</f>
        <v>-8870</v>
      </c>
      <c r="AO324" s="496">
        <f>SUM(AO325:AO346)</f>
        <v>3078907</v>
      </c>
    </row>
    <row r="325" spans="20:41" ht="45" hidden="1">
      <c r="T325" s="579"/>
      <c r="U325" s="580"/>
      <c r="V325" s="579">
        <v>2820</v>
      </c>
      <c r="W325" s="561" t="s">
        <v>137</v>
      </c>
      <c r="X325" s="586">
        <v>458166</v>
      </c>
      <c r="Y325" s="586">
        <v>460000</v>
      </c>
      <c r="Z325" s="513"/>
      <c r="AA325" s="582">
        <f>SUM(Y325+Z325)</f>
        <v>460000</v>
      </c>
      <c r="AB325" s="513"/>
      <c r="AC325" s="582">
        <f>AA325+AB325</f>
        <v>460000</v>
      </c>
      <c r="AD325" s="571">
        <v>7500</v>
      </c>
      <c r="AE325" s="584">
        <f>AC325+AD325</f>
        <v>467500</v>
      </c>
      <c r="AF325" s="584">
        <v>0</v>
      </c>
      <c r="AG325" s="584"/>
      <c r="AH325" s="584"/>
      <c r="AI325" s="584">
        <f>AE325+AF325</f>
        <v>467500</v>
      </c>
      <c r="AJ325" s="571"/>
      <c r="AK325" s="562">
        <f>AI325+AJ325</f>
        <v>467500</v>
      </c>
      <c r="AL325" s="571"/>
      <c r="AM325" s="496">
        <f t="shared" si="99"/>
        <v>467500</v>
      </c>
      <c r="AN325" s="496"/>
      <c r="AO325" s="496">
        <f>AM325+AN325</f>
        <v>467500</v>
      </c>
    </row>
    <row r="326" spans="20:41" ht="30" hidden="1">
      <c r="T326" s="579"/>
      <c r="U326" s="580"/>
      <c r="V326" s="579">
        <v>3020</v>
      </c>
      <c r="W326" s="561" t="s">
        <v>153</v>
      </c>
      <c r="X326" s="581">
        <v>105649</v>
      </c>
      <c r="Y326" s="602">
        <v>114292</v>
      </c>
      <c r="Z326" s="513"/>
      <c r="AA326" s="582">
        <f aca="true" t="shared" si="103" ref="AA326:AA345">SUM(Y326+Z326)</f>
        <v>114292</v>
      </c>
      <c r="AB326" s="513"/>
      <c r="AC326" s="582">
        <f aca="true" t="shared" si="104" ref="AC326:AC345">AA326+AB326</f>
        <v>114292</v>
      </c>
      <c r="AD326" s="571"/>
      <c r="AE326" s="584">
        <f aca="true" t="shared" si="105" ref="AE326:AE345">AC326+AD326</f>
        <v>114292</v>
      </c>
      <c r="AF326" s="584"/>
      <c r="AG326" s="584"/>
      <c r="AH326" s="584"/>
      <c r="AI326" s="584">
        <f aca="true" t="shared" si="106" ref="AI326:AI346">AE326+AF326</f>
        <v>114292</v>
      </c>
      <c r="AJ326" s="571"/>
      <c r="AK326" s="562">
        <f aca="true" t="shared" si="107" ref="AK326:AK346">AI326+AJ326</f>
        <v>114292</v>
      </c>
      <c r="AL326" s="571"/>
      <c r="AM326" s="496">
        <f t="shared" si="99"/>
        <v>114292</v>
      </c>
      <c r="AN326" s="496"/>
      <c r="AO326" s="496">
        <f aca="true" t="shared" si="108" ref="AO326:AO346">AM326+AN326</f>
        <v>114292</v>
      </c>
    </row>
    <row r="327" spans="20:41" ht="15" hidden="1">
      <c r="T327" s="579"/>
      <c r="U327" s="580"/>
      <c r="V327" s="579" t="s">
        <v>333</v>
      </c>
      <c r="W327" s="561" t="s">
        <v>335</v>
      </c>
      <c r="X327" s="581"/>
      <c r="Y327" s="602"/>
      <c r="Z327" s="513"/>
      <c r="AA327" s="582"/>
      <c r="AB327" s="513"/>
      <c r="AC327" s="582"/>
      <c r="AD327" s="571"/>
      <c r="AE327" s="584"/>
      <c r="AF327" s="584">
        <v>2186</v>
      </c>
      <c r="AG327" s="584"/>
      <c r="AH327" s="584"/>
      <c r="AI327" s="584">
        <v>2186</v>
      </c>
      <c r="AJ327" s="571">
        <v>-2186</v>
      </c>
      <c r="AK327" s="562">
        <f t="shared" si="107"/>
        <v>0</v>
      </c>
      <c r="AL327" s="571"/>
      <c r="AM327" s="496">
        <f t="shared" si="99"/>
        <v>0</v>
      </c>
      <c r="AN327" s="496"/>
      <c r="AO327" s="496">
        <f t="shared" si="108"/>
        <v>0</v>
      </c>
    </row>
    <row r="328" spans="20:41" ht="15" hidden="1">
      <c r="T328" s="579"/>
      <c r="U328" s="580"/>
      <c r="V328" s="579" t="s">
        <v>371</v>
      </c>
      <c r="W328" s="561" t="s">
        <v>372</v>
      </c>
      <c r="X328" s="581"/>
      <c r="Y328" s="602"/>
      <c r="Z328" s="513"/>
      <c r="AA328" s="582"/>
      <c r="AB328" s="513"/>
      <c r="AC328" s="582"/>
      <c r="AD328" s="571"/>
      <c r="AE328" s="584"/>
      <c r="AF328" s="584"/>
      <c r="AG328" s="584"/>
      <c r="AH328" s="584"/>
      <c r="AI328" s="584"/>
      <c r="AJ328" s="571">
        <v>2732</v>
      </c>
      <c r="AK328" s="562">
        <f t="shared" si="107"/>
        <v>2732</v>
      </c>
      <c r="AL328" s="571"/>
      <c r="AM328" s="496">
        <f t="shared" si="99"/>
        <v>2732</v>
      </c>
      <c r="AN328" s="496"/>
      <c r="AO328" s="496">
        <f t="shared" si="108"/>
        <v>2732</v>
      </c>
    </row>
    <row r="329" spans="20:41" ht="15">
      <c r="T329" s="579"/>
      <c r="U329" s="580"/>
      <c r="V329" s="579">
        <v>4010</v>
      </c>
      <c r="W329" s="561" t="s">
        <v>147</v>
      </c>
      <c r="X329" s="581">
        <v>1126688</v>
      </c>
      <c r="Y329" s="602">
        <v>1199191</v>
      </c>
      <c r="Z329" s="513"/>
      <c r="AA329" s="582">
        <f t="shared" si="103"/>
        <v>1199191</v>
      </c>
      <c r="AB329" s="513"/>
      <c r="AC329" s="582">
        <f t="shared" si="104"/>
        <v>1199191</v>
      </c>
      <c r="AD329" s="571"/>
      <c r="AE329" s="584">
        <f t="shared" si="105"/>
        <v>1199191</v>
      </c>
      <c r="AF329" s="584"/>
      <c r="AG329" s="584"/>
      <c r="AH329" s="584"/>
      <c r="AI329" s="584">
        <f t="shared" si="106"/>
        <v>1199191</v>
      </c>
      <c r="AJ329" s="571"/>
      <c r="AK329" s="562">
        <f t="shared" si="107"/>
        <v>1199191</v>
      </c>
      <c r="AL329" s="571"/>
      <c r="AM329" s="496">
        <f t="shared" si="99"/>
        <v>1199191</v>
      </c>
      <c r="AN329" s="496">
        <v>-1360</v>
      </c>
      <c r="AO329" s="496">
        <f t="shared" si="108"/>
        <v>1197831</v>
      </c>
    </row>
    <row r="330" spans="20:41" ht="15">
      <c r="T330" s="579"/>
      <c r="U330" s="580"/>
      <c r="V330" s="579">
        <v>4040</v>
      </c>
      <c r="W330" s="561" t="s">
        <v>148</v>
      </c>
      <c r="X330" s="581">
        <v>88117</v>
      </c>
      <c r="Y330" s="602">
        <v>95769</v>
      </c>
      <c r="Z330" s="513"/>
      <c r="AA330" s="582">
        <f t="shared" si="103"/>
        <v>95769</v>
      </c>
      <c r="AB330" s="513"/>
      <c r="AC330" s="582">
        <f t="shared" si="104"/>
        <v>95769</v>
      </c>
      <c r="AD330" s="571"/>
      <c r="AE330" s="584">
        <f t="shared" si="105"/>
        <v>95769</v>
      </c>
      <c r="AF330" s="584">
        <v>200</v>
      </c>
      <c r="AG330" s="584"/>
      <c r="AH330" s="584"/>
      <c r="AI330" s="584">
        <f t="shared" si="106"/>
        <v>95969</v>
      </c>
      <c r="AJ330" s="571"/>
      <c r="AK330" s="562">
        <f t="shared" si="107"/>
        <v>95969</v>
      </c>
      <c r="AL330" s="571"/>
      <c r="AM330" s="496">
        <f t="shared" si="99"/>
        <v>95969</v>
      </c>
      <c r="AN330" s="496">
        <v>7610</v>
      </c>
      <c r="AO330" s="496">
        <f t="shared" si="108"/>
        <v>103579</v>
      </c>
    </row>
    <row r="331" spans="20:41" ht="15" hidden="1">
      <c r="T331" s="579"/>
      <c r="U331" s="580"/>
      <c r="V331" s="579">
        <v>4110</v>
      </c>
      <c r="W331" s="561" t="s">
        <v>142</v>
      </c>
      <c r="X331" s="581">
        <v>236120</v>
      </c>
      <c r="Y331" s="602">
        <v>252245</v>
      </c>
      <c r="Z331" s="513"/>
      <c r="AA331" s="582">
        <f t="shared" si="103"/>
        <v>252245</v>
      </c>
      <c r="AB331" s="513"/>
      <c r="AC331" s="582">
        <f t="shared" si="104"/>
        <v>252245</v>
      </c>
      <c r="AD331" s="571"/>
      <c r="AE331" s="584">
        <f t="shared" si="105"/>
        <v>252245</v>
      </c>
      <c r="AF331" s="584"/>
      <c r="AG331" s="584"/>
      <c r="AH331" s="584"/>
      <c r="AI331" s="584">
        <f t="shared" si="106"/>
        <v>252245</v>
      </c>
      <c r="AJ331" s="571"/>
      <c r="AK331" s="562">
        <f t="shared" si="107"/>
        <v>252245</v>
      </c>
      <c r="AL331" s="571"/>
      <c r="AM331" s="496">
        <f t="shared" si="99"/>
        <v>252245</v>
      </c>
      <c r="AN331" s="496"/>
      <c r="AO331" s="496">
        <f t="shared" si="108"/>
        <v>252245</v>
      </c>
    </row>
    <row r="332" spans="20:41" ht="15" hidden="1">
      <c r="T332" s="579"/>
      <c r="U332" s="580"/>
      <c r="V332" s="579">
        <v>4120</v>
      </c>
      <c r="W332" s="561" t="s">
        <v>143</v>
      </c>
      <c r="X332" s="581">
        <v>32150</v>
      </c>
      <c r="Y332" s="602">
        <v>34353</v>
      </c>
      <c r="Z332" s="513"/>
      <c r="AA332" s="582">
        <f t="shared" si="103"/>
        <v>34353</v>
      </c>
      <c r="AB332" s="513"/>
      <c r="AC332" s="582">
        <f t="shared" si="104"/>
        <v>34353</v>
      </c>
      <c r="AD332" s="571"/>
      <c r="AE332" s="584">
        <f t="shared" si="105"/>
        <v>34353</v>
      </c>
      <c r="AF332" s="584"/>
      <c r="AG332" s="584"/>
      <c r="AH332" s="584"/>
      <c r="AI332" s="584">
        <f t="shared" si="106"/>
        <v>34353</v>
      </c>
      <c r="AJ332" s="571"/>
      <c r="AK332" s="562">
        <f t="shared" si="107"/>
        <v>34353</v>
      </c>
      <c r="AL332" s="571"/>
      <c r="AM332" s="496">
        <f t="shared" si="99"/>
        <v>34353</v>
      </c>
      <c r="AN332" s="496"/>
      <c r="AO332" s="496">
        <f t="shared" si="108"/>
        <v>34353</v>
      </c>
    </row>
    <row r="333" spans="20:41" ht="15" hidden="1">
      <c r="T333" s="579"/>
      <c r="U333" s="580"/>
      <c r="V333" s="579" t="s">
        <v>173</v>
      </c>
      <c r="W333" s="561" t="s">
        <v>174</v>
      </c>
      <c r="X333" s="581">
        <v>9700</v>
      </c>
      <c r="Y333" s="602">
        <v>10000</v>
      </c>
      <c r="Z333" s="513"/>
      <c r="AA333" s="582">
        <f t="shared" si="103"/>
        <v>10000</v>
      </c>
      <c r="AB333" s="513"/>
      <c r="AC333" s="582">
        <f t="shared" si="104"/>
        <v>10000</v>
      </c>
      <c r="AD333" s="571"/>
      <c r="AE333" s="584">
        <f t="shared" si="105"/>
        <v>10000</v>
      </c>
      <c r="AF333" s="584"/>
      <c r="AG333" s="584"/>
      <c r="AH333" s="584"/>
      <c r="AI333" s="584">
        <f t="shared" si="106"/>
        <v>10000</v>
      </c>
      <c r="AJ333" s="571"/>
      <c r="AK333" s="562">
        <f t="shared" si="107"/>
        <v>10000</v>
      </c>
      <c r="AL333" s="571"/>
      <c r="AM333" s="496">
        <f t="shared" si="99"/>
        <v>10000</v>
      </c>
      <c r="AN333" s="496"/>
      <c r="AO333" s="496">
        <f t="shared" si="108"/>
        <v>10000</v>
      </c>
    </row>
    <row r="334" spans="20:41" ht="28.5" customHeight="1">
      <c r="T334" s="579"/>
      <c r="U334" s="580"/>
      <c r="V334" s="579">
        <v>4140</v>
      </c>
      <c r="W334" s="561" t="s">
        <v>175</v>
      </c>
      <c r="X334" s="581">
        <v>6632</v>
      </c>
      <c r="Y334" s="602">
        <v>7011</v>
      </c>
      <c r="Z334" s="513"/>
      <c r="AA334" s="582">
        <f t="shared" si="103"/>
        <v>7011</v>
      </c>
      <c r="AB334" s="513"/>
      <c r="AC334" s="582">
        <f t="shared" si="104"/>
        <v>7011</v>
      </c>
      <c r="AD334" s="571"/>
      <c r="AE334" s="584">
        <f t="shared" si="105"/>
        <v>7011</v>
      </c>
      <c r="AF334" s="584"/>
      <c r="AG334" s="584"/>
      <c r="AH334" s="584"/>
      <c r="AI334" s="584">
        <f t="shared" si="106"/>
        <v>7011</v>
      </c>
      <c r="AJ334" s="571">
        <v>-3545</v>
      </c>
      <c r="AK334" s="562">
        <f t="shared" si="107"/>
        <v>3466</v>
      </c>
      <c r="AL334" s="571"/>
      <c r="AM334" s="496">
        <f t="shared" si="99"/>
        <v>3466</v>
      </c>
      <c r="AN334" s="496">
        <v>-2120</v>
      </c>
      <c r="AO334" s="496">
        <f t="shared" si="108"/>
        <v>1346</v>
      </c>
    </row>
    <row r="335" spans="20:41" ht="15" hidden="1">
      <c r="T335" s="579"/>
      <c r="U335" s="580"/>
      <c r="V335" s="579">
        <v>4210</v>
      </c>
      <c r="W335" s="561" t="s">
        <v>132</v>
      </c>
      <c r="X335" s="581">
        <v>32947</v>
      </c>
      <c r="Y335" s="602">
        <v>28476</v>
      </c>
      <c r="Z335" s="513">
        <v>30000</v>
      </c>
      <c r="AA335" s="582">
        <f t="shared" si="103"/>
        <v>58476</v>
      </c>
      <c r="AB335" s="513"/>
      <c r="AC335" s="582">
        <f t="shared" si="104"/>
        <v>58476</v>
      </c>
      <c r="AD335" s="571">
        <v>8000</v>
      </c>
      <c r="AE335" s="584">
        <f t="shared" si="105"/>
        <v>66476</v>
      </c>
      <c r="AF335" s="584">
        <v>23350</v>
      </c>
      <c r="AG335" s="584"/>
      <c r="AH335" s="584"/>
      <c r="AI335" s="584">
        <f t="shared" si="106"/>
        <v>89826</v>
      </c>
      <c r="AJ335" s="571">
        <v>3500</v>
      </c>
      <c r="AK335" s="562">
        <f t="shared" si="107"/>
        <v>93326</v>
      </c>
      <c r="AL335" s="571"/>
      <c r="AM335" s="496">
        <f t="shared" si="99"/>
        <v>93326</v>
      </c>
      <c r="AN335" s="496"/>
      <c r="AO335" s="496">
        <f t="shared" si="108"/>
        <v>93326</v>
      </c>
    </row>
    <row r="336" spans="20:41" ht="30" hidden="1">
      <c r="T336" s="579"/>
      <c r="U336" s="580"/>
      <c r="V336" s="579">
        <v>4240</v>
      </c>
      <c r="W336" s="585" t="s">
        <v>176</v>
      </c>
      <c r="X336" s="592">
        <v>7314</v>
      </c>
      <c r="Y336" s="603">
        <v>7534</v>
      </c>
      <c r="Z336" s="513"/>
      <c r="AA336" s="582">
        <f t="shared" si="103"/>
        <v>7534</v>
      </c>
      <c r="AB336" s="513"/>
      <c r="AC336" s="582">
        <f t="shared" si="104"/>
        <v>7534</v>
      </c>
      <c r="AD336" s="571"/>
      <c r="AE336" s="584">
        <f t="shared" si="105"/>
        <v>7534</v>
      </c>
      <c r="AF336" s="584">
        <v>2000</v>
      </c>
      <c r="AG336" s="584"/>
      <c r="AH336" s="584"/>
      <c r="AI336" s="584">
        <f t="shared" si="106"/>
        <v>9534</v>
      </c>
      <c r="AJ336" s="571"/>
      <c r="AK336" s="562">
        <f t="shared" si="107"/>
        <v>9534</v>
      </c>
      <c r="AL336" s="571"/>
      <c r="AM336" s="496">
        <f t="shared" si="99"/>
        <v>9534</v>
      </c>
      <c r="AN336" s="496"/>
      <c r="AO336" s="496">
        <f t="shared" si="108"/>
        <v>9534</v>
      </c>
    </row>
    <row r="337" spans="20:41" ht="15">
      <c r="T337" s="579"/>
      <c r="U337" s="580"/>
      <c r="V337" s="579">
        <v>4260</v>
      </c>
      <c r="W337" s="561" t="s">
        <v>154</v>
      </c>
      <c r="X337" s="581">
        <v>75717</v>
      </c>
      <c r="Y337" s="602">
        <v>77988</v>
      </c>
      <c r="Z337" s="513"/>
      <c r="AA337" s="582">
        <f t="shared" si="103"/>
        <v>77988</v>
      </c>
      <c r="AB337" s="513"/>
      <c r="AC337" s="582">
        <f t="shared" si="104"/>
        <v>77988</v>
      </c>
      <c r="AD337" s="571"/>
      <c r="AE337" s="584">
        <f t="shared" si="105"/>
        <v>77988</v>
      </c>
      <c r="AF337" s="584"/>
      <c r="AG337" s="584"/>
      <c r="AH337" s="584"/>
      <c r="AI337" s="584">
        <f t="shared" si="106"/>
        <v>77988</v>
      </c>
      <c r="AJ337" s="571">
        <v>-3000</v>
      </c>
      <c r="AK337" s="562">
        <f t="shared" si="107"/>
        <v>74988</v>
      </c>
      <c r="AL337" s="571"/>
      <c r="AM337" s="496">
        <f t="shared" si="99"/>
        <v>74988</v>
      </c>
      <c r="AN337" s="496">
        <v>-2000</v>
      </c>
      <c r="AO337" s="496">
        <f t="shared" si="108"/>
        <v>72988</v>
      </c>
    </row>
    <row r="338" spans="20:41" ht="15">
      <c r="T338" s="579"/>
      <c r="U338" s="580"/>
      <c r="V338" s="579">
        <v>4270</v>
      </c>
      <c r="W338" s="561" t="s">
        <v>133</v>
      </c>
      <c r="X338" s="581">
        <v>105131</v>
      </c>
      <c r="Y338" s="602">
        <v>690103</v>
      </c>
      <c r="Z338" s="513">
        <v>-114570</v>
      </c>
      <c r="AA338" s="582">
        <f t="shared" si="103"/>
        <v>575533</v>
      </c>
      <c r="AB338" s="513"/>
      <c r="AC338" s="582">
        <f t="shared" si="104"/>
        <v>575533</v>
      </c>
      <c r="AD338" s="571">
        <v>-50000</v>
      </c>
      <c r="AE338" s="584">
        <f t="shared" si="105"/>
        <v>525533</v>
      </c>
      <c r="AF338" s="584">
        <v>-33600</v>
      </c>
      <c r="AG338" s="584"/>
      <c r="AH338" s="584"/>
      <c r="AI338" s="584">
        <f t="shared" si="106"/>
        <v>491933</v>
      </c>
      <c r="AJ338" s="571">
        <v>-40000</v>
      </c>
      <c r="AK338" s="562">
        <f t="shared" si="107"/>
        <v>451933</v>
      </c>
      <c r="AL338" s="571"/>
      <c r="AM338" s="496">
        <f t="shared" si="99"/>
        <v>451933</v>
      </c>
      <c r="AN338" s="496">
        <v>-15400</v>
      </c>
      <c r="AO338" s="496">
        <f t="shared" si="108"/>
        <v>436533</v>
      </c>
    </row>
    <row r="339" spans="20:41" ht="45" hidden="1">
      <c r="T339" s="579"/>
      <c r="U339" s="580"/>
      <c r="V339" s="579" t="s">
        <v>271</v>
      </c>
      <c r="W339" s="561" t="s">
        <v>272</v>
      </c>
      <c r="X339" s="581"/>
      <c r="Y339" s="602"/>
      <c r="Z339" s="513">
        <v>32000</v>
      </c>
      <c r="AA339" s="582">
        <f t="shared" si="103"/>
        <v>32000</v>
      </c>
      <c r="AB339" s="513"/>
      <c r="AC339" s="582">
        <f t="shared" si="104"/>
        <v>32000</v>
      </c>
      <c r="AD339" s="571"/>
      <c r="AE339" s="584">
        <f t="shared" si="105"/>
        <v>32000</v>
      </c>
      <c r="AF339" s="584"/>
      <c r="AG339" s="584"/>
      <c r="AH339" s="584"/>
      <c r="AI339" s="584">
        <f t="shared" si="106"/>
        <v>32000</v>
      </c>
      <c r="AJ339" s="571"/>
      <c r="AK339" s="562">
        <f t="shared" si="107"/>
        <v>32000</v>
      </c>
      <c r="AL339" s="571"/>
      <c r="AM339" s="496">
        <f t="shared" si="99"/>
        <v>32000</v>
      </c>
      <c r="AN339" s="496"/>
      <c r="AO339" s="496">
        <f t="shared" si="108"/>
        <v>32000</v>
      </c>
    </row>
    <row r="340" spans="20:41" ht="15" hidden="1">
      <c r="T340" s="579"/>
      <c r="U340" s="580"/>
      <c r="V340" s="579">
        <v>4280</v>
      </c>
      <c r="W340" s="561" t="s">
        <v>177</v>
      </c>
      <c r="X340" s="581">
        <v>2840</v>
      </c>
      <c r="Y340" s="602">
        <v>2924</v>
      </c>
      <c r="Z340" s="513"/>
      <c r="AA340" s="582">
        <f t="shared" si="103"/>
        <v>2924</v>
      </c>
      <c r="AB340" s="513"/>
      <c r="AC340" s="582">
        <f t="shared" si="104"/>
        <v>2924</v>
      </c>
      <c r="AD340" s="571"/>
      <c r="AE340" s="584">
        <f t="shared" si="105"/>
        <v>2924</v>
      </c>
      <c r="AF340" s="584">
        <v>400</v>
      </c>
      <c r="AG340" s="584"/>
      <c r="AH340" s="584"/>
      <c r="AI340" s="584">
        <f t="shared" si="106"/>
        <v>3324</v>
      </c>
      <c r="AJ340" s="571"/>
      <c r="AK340" s="562">
        <f t="shared" si="107"/>
        <v>3324</v>
      </c>
      <c r="AL340" s="571"/>
      <c r="AM340" s="496">
        <f t="shared" si="99"/>
        <v>3324</v>
      </c>
      <c r="AN340" s="496"/>
      <c r="AO340" s="496">
        <f t="shared" si="108"/>
        <v>3324</v>
      </c>
    </row>
    <row r="341" spans="20:41" ht="15">
      <c r="T341" s="579"/>
      <c r="U341" s="580"/>
      <c r="V341" s="579">
        <v>4300</v>
      </c>
      <c r="W341" s="561" t="s">
        <v>127</v>
      </c>
      <c r="X341" s="581">
        <v>28951</v>
      </c>
      <c r="Y341" s="602">
        <v>29810</v>
      </c>
      <c r="Z341" s="513"/>
      <c r="AA341" s="582">
        <f t="shared" si="103"/>
        <v>29810</v>
      </c>
      <c r="AB341" s="513">
        <v>-2990</v>
      </c>
      <c r="AC341" s="582">
        <f t="shared" si="104"/>
        <v>26820</v>
      </c>
      <c r="AD341" s="571"/>
      <c r="AE341" s="584">
        <f t="shared" si="105"/>
        <v>26820</v>
      </c>
      <c r="AF341" s="584"/>
      <c r="AG341" s="584"/>
      <c r="AH341" s="584"/>
      <c r="AI341" s="584">
        <f t="shared" si="106"/>
        <v>26820</v>
      </c>
      <c r="AJ341" s="571">
        <v>3045</v>
      </c>
      <c r="AK341" s="562">
        <f t="shared" si="107"/>
        <v>29865</v>
      </c>
      <c r="AL341" s="571"/>
      <c r="AM341" s="496">
        <f t="shared" si="99"/>
        <v>29865</v>
      </c>
      <c r="AN341" s="496">
        <v>4400</v>
      </c>
      <c r="AO341" s="496">
        <f t="shared" si="108"/>
        <v>34265</v>
      </c>
    </row>
    <row r="342" spans="20:41" ht="15" hidden="1">
      <c r="T342" s="579"/>
      <c r="U342" s="580"/>
      <c r="V342" s="579" t="s">
        <v>311</v>
      </c>
      <c r="W342" s="561" t="s">
        <v>363</v>
      </c>
      <c r="X342" s="581"/>
      <c r="Y342" s="602"/>
      <c r="Z342" s="513"/>
      <c r="AA342" s="582"/>
      <c r="AB342" s="513">
        <v>2990</v>
      </c>
      <c r="AC342" s="582">
        <f t="shared" si="104"/>
        <v>2990</v>
      </c>
      <c r="AD342" s="571"/>
      <c r="AE342" s="584">
        <f t="shared" si="105"/>
        <v>2990</v>
      </c>
      <c r="AF342" s="584"/>
      <c r="AG342" s="584"/>
      <c r="AH342" s="584"/>
      <c r="AI342" s="584">
        <f t="shared" si="106"/>
        <v>2990</v>
      </c>
      <c r="AJ342" s="571"/>
      <c r="AK342" s="562">
        <f t="shared" si="107"/>
        <v>2990</v>
      </c>
      <c r="AL342" s="571"/>
      <c r="AM342" s="496">
        <f t="shared" si="99"/>
        <v>2990</v>
      </c>
      <c r="AN342" s="496"/>
      <c r="AO342" s="496">
        <f t="shared" si="108"/>
        <v>2990</v>
      </c>
    </row>
    <row r="343" spans="20:41" ht="15" hidden="1">
      <c r="T343" s="579"/>
      <c r="U343" s="580"/>
      <c r="V343" s="579">
        <v>4410</v>
      </c>
      <c r="W343" s="561" t="s">
        <v>149</v>
      </c>
      <c r="X343" s="581">
        <v>3625</v>
      </c>
      <c r="Y343" s="602">
        <v>3734</v>
      </c>
      <c r="Z343" s="513"/>
      <c r="AA343" s="582">
        <f t="shared" si="103"/>
        <v>3734</v>
      </c>
      <c r="AB343" s="513"/>
      <c r="AC343" s="582">
        <f t="shared" si="104"/>
        <v>3734</v>
      </c>
      <c r="AD343" s="571"/>
      <c r="AE343" s="584">
        <f t="shared" si="105"/>
        <v>3734</v>
      </c>
      <c r="AF343" s="584"/>
      <c r="AG343" s="584"/>
      <c r="AH343" s="584"/>
      <c r="AI343" s="584">
        <f t="shared" si="106"/>
        <v>3734</v>
      </c>
      <c r="AJ343" s="571"/>
      <c r="AK343" s="562">
        <f t="shared" si="107"/>
        <v>3734</v>
      </c>
      <c r="AL343" s="571"/>
      <c r="AM343" s="496">
        <f t="shared" si="99"/>
        <v>3734</v>
      </c>
      <c r="AN343" s="496"/>
      <c r="AO343" s="496">
        <f t="shared" si="108"/>
        <v>3734</v>
      </c>
    </row>
    <row r="344" spans="20:41" ht="15" hidden="1">
      <c r="T344" s="579"/>
      <c r="U344" s="580"/>
      <c r="V344" s="579">
        <v>4430</v>
      </c>
      <c r="W344" s="561" t="s">
        <v>144</v>
      </c>
      <c r="X344" s="581">
        <v>3246</v>
      </c>
      <c r="Y344" s="602">
        <v>3343</v>
      </c>
      <c r="Z344" s="513"/>
      <c r="AA344" s="582">
        <f t="shared" si="103"/>
        <v>3343</v>
      </c>
      <c r="AB344" s="513"/>
      <c r="AC344" s="582">
        <f t="shared" si="104"/>
        <v>3343</v>
      </c>
      <c r="AD344" s="571"/>
      <c r="AE344" s="584">
        <f t="shared" si="105"/>
        <v>3343</v>
      </c>
      <c r="AF344" s="584">
        <v>150</v>
      </c>
      <c r="AG344" s="584"/>
      <c r="AH344" s="584"/>
      <c r="AI344" s="584">
        <f t="shared" si="106"/>
        <v>3493</v>
      </c>
      <c r="AJ344" s="571"/>
      <c r="AK344" s="562">
        <f t="shared" si="107"/>
        <v>3493</v>
      </c>
      <c r="AL344" s="571"/>
      <c r="AM344" s="496">
        <f t="shared" si="99"/>
        <v>3493</v>
      </c>
      <c r="AN344" s="496"/>
      <c r="AO344" s="496">
        <f t="shared" si="108"/>
        <v>3493</v>
      </c>
    </row>
    <row r="345" spans="20:41" ht="30" hidden="1">
      <c r="T345" s="579"/>
      <c r="U345" s="580"/>
      <c r="V345" s="579">
        <v>4440</v>
      </c>
      <c r="W345" s="585" t="s">
        <v>150</v>
      </c>
      <c r="X345" s="592">
        <v>70443</v>
      </c>
      <c r="Y345" s="583">
        <v>72842</v>
      </c>
      <c r="Z345" s="513"/>
      <c r="AA345" s="582">
        <f t="shared" si="103"/>
        <v>72842</v>
      </c>
      <c r="AB345" s="513"/>
      <c r="AC345" s="582">
        <f t="shared" si="104"/>
        <v>72842</v>
      </c>
      <c r="AD345" s="571"/>
      <c r="AE345" s="584">
        <f t="shared" si="105"/>
        <v>72842</v>
      </c>
      <c r="AF345" s="584"/>
      <c r="AG345" s="584"/>
      <c r="AH345" s="584"/>
      <c r="AI345" s="584">
        <f t="shared" si="106"/>
        <v>72842</v>
      </c>
      <c r="AJ345" s="571"/>
      <c r="AK345" s="562">
        <f t="shared" si="107"/>
        <v>72842</v>
      </c>
      <c r="AL345" s="571"/>
      <c r="AM345" s="496">
        <f t="shared" si="99"/>
        <v>72842</v>
      </c>
      <c r="AN345" s="496"/>
      <c r="AO345" s="496">
        <f t="shared" si="108"/>
        <v>72842</v>
      </c>
    </row>
    <row r="346" spans="20:41" ht="30" hidden="1">
      <c r="T346" s="579"/>
      <c r="U346" s="580"/>
      <c r="V346" s="579" t="s">
        <v>178</v>
      </c>
      <c r="W346" s="585" t="s">
        <v>348</v>
      </c>
      <c r="X346" s="592"/>
      <c r="Y346" s="583"/>
      <c r="Z346" s="513"/>
      <c r="AA346" s="582"/>
      <c r="AB346" s="513"/>
      <c r="AC346" s="582"/>
      <c r="AD346" s="571">
        <v>90000</v>
      </c>
      <c r="AE346" s="584">
        <v>90000</v>
      </c>
      <c r="AF346" s="584"/>
      <c r="AG346" s="584"/>
      <c r="AH346" s="584"/>
      <c r="AI346" s="584">
        <f t="shared" si="106"/>
        <v>90000</v>
      </c>
      <c r="AJ346" s="571">
        <v>40000</v>
      </c>
      <c r="AK346" s="562">
        <f t="shared" si="107"/>
        <v>130000</v>
      </c>
      <c r="AL346" s="571"/>
      <c r="AM346" s="496">
        <f t="shared" si="99"/>
        <v>130000</v>
      </c>
      <c r="AN346" s="496"/>
      <c r="AO346" s="496">
        <f t="shared" si="108"/>
        <v>130000</v>
      </c>
    </row>
    <row r="347" spans="20:41" ht="15">
      <c r="T347" s="579"/>
      <c r="U347" s="580" t="s">
        <v>179</v>
      </c>
      <c r="V347" s="579"/>
      <c r="W347" s="561" t="s">
        <v>101</v>
      </c>
      <c r="X347" s="581">
        <f aca="true" t="shared" si="109" ref="X347:AI347">SUM(X348:X362)</f>
        <v>615347</v>
      </c>
      <c r="Y347" s="581">
        <f t="shared" si="109"/>
        <v>619918</v>
      </c>
      <c r="Z347" s="581">
        <f t="shared" si="109"/>
        <v>0</v>
      </c>
      <c r="AA347" s="581">
        <f t="shared" si="109"/>
        <v>619918</v>
      </c>
      <c r="AB347" s="581">
        <f t="shared" si="109"/>
        <v>0</v>
      </c>
      <c r="AC347" s="581">
        <f t="shared" si="109"/>
        <v>619918</v>
      </c>
      <c r="AD347" s="581">
        <f t="shared" si="109"/>
        <v>0</v>
      </c>
      <c r="AE347" s="589">
        <f t="shared" si="109"/>
        <v>619918</v>
      </c>
      <c r="AF347" s="589">
        <f t="shared" si="109"/>
        <v>0</v>
      </c>
      <c r="AG347" s="589"/>
      <c r="AH347" s="589"/>
      <c r="AI347" s="589">
        <f t="shared" si="109"/>
        <v>619918</v>
      </c>
      <c r="AJ347" s="571"/>
      <c r="AK347" s="562">
        <f>SUM(AK348:AK362)</f>
        <v>619918</v>
      </c>
      <c r="AL347" s="571"/>
      <c r="AM347" s="496">
        <f t="shared" si="99"/>
        <v>619918</v>
      </c>
      <c r="AN347" s="496">
        <f>SUM(AN348:AN362)</f>
        <v>0</v>
      </c>
      <c r="AO347" s="496">
        <f>SUM(AO348:AO362)</f>
        <v>619918</v>
      </c>
    </row>
    <row r="348" spans="20:41" ht="30" hidden="1">
      <c r="T348" s="579"/>
      <c r="U348" s="580"/>
      <c r="V348" s="579">
        <v>3020</v>
      </c>
      <c r="W348" s="561" t="s">
        <v>153</v>
      </c>
      <c r="X348" s="581">
        <v>31520</v>
      </c>
      <c r="Y348" s="581">
        <v>32342</v>
      </c>
      <c r="Z348" s="581">
        <v>0</v>
      </c>
      <c r="AA348" s="582">
        <f>SUM(Y348+Z348)</f>
        <v>32342</v>
      </c>
      <c r="AB348" s="513"/>
      <c r="AC348" s="582">
        <f>AA348+AB348</f>
        <v>32342</v>
      </c>
      <c r="AD348" s="571"/>
      <c r="AE348" s="584">
        <f>AC348+AD348</f>
        <v>32342</v>
      </c>
      <c r="AF348" s="584"/>
      <c r="AG348" s="584"/>
      <c r="AH348" s="584"/>
      <c r="AI348" s="584">
        <f>AE348+AF348</f>
        <v>32342</v>
      </c>
      <c r="AJ348" s="571"/>
      <c r="AK348" s="562">
        <f>AI348+AJ348</f>
        <v>32342</v>
      </c>
      <c r="AL348" s="571"/>
      <c r="AM348" s="496">
        <f t="shared" si="99"/>
        <v>32342</v>
      </c>
      <c r="AN348" s="496"/>
      <c r="AO348" s="496">
        <f>AM348+AN348</f>
        <v>32342</v>
      </c>
    </row>
    <row r="349" spans="20:41" ht="15" hidden="1">
      <c r="T349" s="579"/>
      <c r="U349" s="580"/>
      <c r="V349" s="579">
        <v>4010</v>
      </c>
      <c r="W349" s="561" t="s">
        <v>147</v>
      </c>
      <c r="X349" s="581">
        <v>338314</v>
      </c>
      <c r="Y349" s="581">
        <v>337780</v>
      </c>
      <c r="Z349" s="513">
        <v>0</v>
      </c>
      <c r="AA349" s="582">
        <f aca="true" t="shared" si="110" ref="AA349:AA362">SUM(Y349+Z349)</f>
        <v>337780</v>
      </c>
      <c r="AB349" s="513"/>
      <c r="AC349" s="582">
        <f aca="true" t="shared" si="111" ref="AC349:AC362">AA349+AB349</f>
        <v>337780</v>
      </c>
      <c r="AD349" s="571"/>
      <c r="AE349" s="584">
        <f aca="true" t="shared" si="112" ref="AE349:AE362">AC349+AD349</f>
        <v>337780</v>
      </c>
      <c r="AF349" s="584"/>
      <c r="AG349" s="584"/>
      <c r="AH349" s="584"/>
      <c r="AI349" s="584">
        <f aca="true" t="shared" si="113" ref="AI349:AI362">AE349+AF349</f>
        <v>337780</v>
      </c>
      <c r="AJ349" s="571"/>
      <c r="AK349" s="562">
        <f aca="true" t="shared" si="114" ref="AK349:AK362">AI349+AJ349</f>
        <v>337780</v>
      </c>
      <c r="AL349" s="571"/>
      <c r="AM349" s="496">
        <f t="shared" si="99"/>
        <v>337780</v>
      </c>
      <c r="AN349" s="496"/>
      <c r="AO349" s="496">
        <f aca="true" t="shared" si="115" ref="AO349:AO362">AM349+AN349</f>
        <v>337780</v>
      </c>
    </row>
    <row r="350" spans="20:41" ht="15">
      <c r="T350" s="579"/>
      <c r="U350" s="580"/>
      <c r="V350" s="579">
        <v>4040</v>
      </c>
      <c r="W350" s="561" t="s">
        <v>148</v>
      </c>
      <c r="X350" s="581">
        <v>26098</v>
      </c>
      <c r="Y350" s="581">
        <v>28756</v>
      </c>
      <c r="Z350" s="513">
        <v>0</v>
      </c>
      <c r="AA350" s="582">
        <f t="shared" si="110"/>
        <v>28756</v>
      </c>
      <c r="AB350" s="513"/>
      <c r="AC350" s="582">
        <f t="shared" si="111"/>
        <v>28756</v>
      </c>
      <c r="AD350" s="571"/>
      <c r="AE350" s="584">
        <f t="shared" si="112"/>
        <v>28756</v>
      </c>
      <c r="AF350" s="584"/>
      <c r="AG350" s="584"/>
      <c r="AH350" s="584"/>
      <c r="AI350" s="584">
        <f t="shared" si="113"/>
        <v>28756</v>
      </c>
      <c r="AJ350" s="571"/>
      <c r="AK350" s="562">
        <f t="shared" si="114"/>
        <v>28756</v>
      </c>
      <c r="AL350" s="571"/>
      <c r="AM350" s="496">
        <f t="shared" si="99"/>
        <v>28756</v>
      </c>
      <c r="AN350" s="496">
        <v>-1110</v>
      </c>
      <c r="AO350" s="496">
        <f t="shared" si="115"/>
        <v>27646</v>
      </c>
    </row>
    <row r="351" spans="20:41" ht="15" hidden="1">
      <c r="T351" s="579"/>
      <c r="U351" s="580"/>
      <c r="V351" s="579">
        <v>4110</v>
      </c>
      <c r="W351" s="561" t="s">
        <v>142</v>
      </c>
      <c r="X351" s="581">
        <v>70994</v>
      </c>
      <c r="Y351" s="581">
        <v>71354</v>
      </c>
      <c r="Z351" s="513">
        <v>0</v>
      </c>
      <c r="AA351" s="582">
        <f t="shared" si="110"/>
        <v>71354</v>
      </c>
      <c r="AB351" s="513"/>
      <c r="AC351" s="582">
        <f t="shared" si="111"/>
        <v>71354</v>
      </c>
      <c r="AD351" s="571"/>
      <c r="AE351" s="584">
        <f t="shared" si="112"/>
        <v>71354</v>
      </c>
      <c r="AF351" s="584"/>
      <c r="AG351" s="584"/>
      <c r="AH351" s="584"/>
      <c r="AI351" s="584">
        <f t="shared" si="113"/>
        <v>71354</v>
      </c>
      <c r="AJ351" s="571"/>
      <c r="AK351" s="562">
        <f t="shared" si="114"/>
        <v>71354</v>
      </c>
      <c r="AL351" s="571"/>
      <c r="AM351" s="496">
        <f t="shared" si="99"/>
        <v>71354</v>
      </c>
      <c r="AN351" s="496"/>
      <c r="AO351" s="496">
        <f t="shared" si="115"/>
        <v>71354</v>
      </c>
    </row>
    <row r="352" spans="20:41" ht="15" hidden="1">
      <c r="T352" s="579"/>
      <c r="U352" s="580"/>
      <c r="V352" s="579">
        <v>4120</v>
      </c>
      <c r="W352" s="561" t="s">
        <v>143</v>
      </c>
      <c r="X352" s="581">
        <v>9668</v>
      </c>
      <c r="Y352" s="581">
        <v>9717</v>
      </c>
      <c r="Z352" s="513">
        <v>0</v>
      </c>
      <c r="AA352" s="582">
        <f t="shared" si="110"/>
        <v>9717</v>
      </c>
      <c r="AB352" s="513"/>
      <c r="AC352" s="582">
        <f t="shared" si="111"/>
        <v>9717</v>
      </c>
      <c r="AD352" s="571"/>
      <c r="AE352" s="584">
        <f t="shared" si="112"/>
        <v>9717</v>
      </c>
      <c r="AF352" s="584"/>
      <c r="AG352" s="584"/>
      <c r="AH352" s="584"/>
      <c r="AI352" s="584">
        <f t="shared" si="113"/>
        <v>9717</v>
      </c>
      <c r="AJ352" s="571"/>
      <c r="AK352" s="562">
        <f t="shared" si="114"/>
        <v>9717</v>
      </c>
      <c r="AL352" s="571"/>
      <c r="AM352" s="496">
        <f t="shared" si="99"/>
        <v>9717</v>
      </c>
      <c r="AN352" s="496"/>
      <c r="AO352" s="496">
        <f t="shared" si="115"/>
        <v>9717</v>
      </c>
    </row>
    <row r="353" spans="20:41" ht="15" hidden="1">
      <c r="T353" s="579"/>
      <c r="U353" s="580"/>
      <c r="V353" s="579" t="s">
        <v>173</v>
      </c>
      <c r="W353" s="561" t="s">
        <v>174</v>
      </c>
      <c r="X353" s="581">
        <v>8700</v>
      </c>
      <c r="Y353" s="581">
        <v>9000</v>
      </c>
      <c r="Z353" s="513">
        <v>0</v>
      </c>
      <c r="AA353" s="582">
        <f t="shared" si="110"/>
        <v>9000</v>
      </c>
      <c r="AB353" s="513"/>
      <c r="AC353" s="582">
        <f t="shared" si="111"/>
        <v>9000</v>
      </c>
      <c r="AD353" s="571"/>
      <c r="AE353" s="584">
        <f t="shared" si="112"/>
        <v>9000</v>
      </c>
      <c r="AF353" s="584"/>
      <c r="AG353" s="584"/>
      <c r="AH353" s="584"/>
      <c r="AI353" s="584">
        <f t="shared" si="113"/>
        <v>9000</v>
      </c>
      <c r="AJ353" s="571"/>
      <c r="AK353" s="562">
        <f t="shared" si="114"/>
        <v>9000</v>
      </c>
      <c r="AL353" s="571"/>
      <c r="AM353" s="496">
        <f t="shared" si="99"/>
        <v>9000</v>
      </c>
      <c r="AN353" s="496"/>
      <c r="AO353" s="496">
        <f t="shared" si="115"/>
        <v>9000</v>
      </c>
    </row>
    <row r="354" spans="20:41" ht="15">
      <c r="T354" s="579"/>
      <c r="U354" s="580"/>
      <c r="V354" s="579">
        <v>4210</v>
      </c>
      <c r="W354" s="561" t="s">
        <v>132</v>
      </c>
      <c r="X354" s="581">
        <v>24100</v>
      </c>
      <c r="Y354" s="581">
        <v>12463</v>
      </c>
      <c r="Z354" s="513">
        <v>0</v>
      </c>
      <c r="AA354" s="582">
        <f t="shared" si="110"/>
        <v>12463</v>
      </c>
      <c r="AB354" s="513"/>
      <c r="AC354" s="582">
        <f t="shared" si="111"/>
        <v>12463</v>
      </c>
      <c r="AD354" s="571"/>
      <c r="AE354" s="584">
        <f t="shared" si="112"/>
        <v>12463</v>
      </c>
      <c r="AF354" s="584"/>
      <c r="AG354" s="584"/>
      <c r="AH354" s="584"/>
      <c r="AI354" s="584">
        <f t="shared" si="113"/>
        <v>12463</v>
      </c>
      <c r="AJ354" s="571"/>
      <c r="AK354" s="562">
        <f t="shared" si="114"/>
        <v>12463</v>
      </c>
      <c r="AL354" s="571"/>
      <c r="AM354" s="496">
        <f t="shared" si="99"/>
        <v>12463</v>
      </c>
      <c r="AN354" s="496">
        <v>1100</v>
      </c>
      <c r="AO354" s="496">
        <f t="shared" si="115"/>
        <v>13563</v>
      </c>
    </row>
    <row r="355" spans="20:41" ht="15" hidden="1">
      <c r="T355" s="579"/>
      <c r="U355" s="580"/>
      <c r="V355" s="579" t="s">
        <v>180</v>
      </c>
      <c r="W355" s="561" t="s">
        <v>181</v>
      </c>
      <c r="X355" s="581">
        <v>35258</v>
      </c>
      <c r="Y355" s="581">
        <v>59740</v>
      </c>
      <c r="Z355" s="513">
        <v>0</v>
      </c>
      <c r="AA355" s="582">
        <f t="shared" si="110"/>
        <v>59740</v>
      </c>
      <c r="AB355" s="513"/>
      <c r="AC355" s="582">
        <f t="shared" si="111"/>
        <v>59740</v>
      </c>
      <c r="AD355" s="571"/>
      <c r="AE355" s="584">
        <f t="shared" si="112"/>
        <v>59740</v>
      </c>
      <c r="AF355" s="584"/>
      <c r="AG355" s="584"/>
      <c r="AH355" s="584"/>
      <c r="AI355" s="584">
        <f t="shared" si="113"/>
        <v>59740</v>
      </c>
      <c r="AJ355" s="571"/>
      <c r="AK355" s="562">
        <f t="shared" si="114"/>
        <v>59740</v>
      </c>
      <c r="AL355" s="571"/>
      <c r="AM355" s="496">
        <f t="shared" si="99"/>
        <v>59740</v>
      </c>
      <c r="AN355" s="496"/>
      <c r="AO355" s="496">
        <f t="shared" si="115"/>
        <v>59740</v>
      </c>
    </row>
    <row r="356" spans="20:41" ht="15" hidden="1">
      <c r="T356" s="579"/>
      <c r="U356" s="580"/>
      <c r="V356" s="579">
        <v>4260</v>
      </c>
      <c r="W356" s="561" t="s">
        <v>154</v>
      </c>
      <c r="X356" s="581">
        <v>17840</v>
      </c>
      <c r="Y356" s="581">
        <v>18730</v>
      </c>
      <c r="Z356" s="513">
        <v>0</v>
      </c>
      <c r="AA356" s="582">
        <f t="shared" si="110"/>
        <v>18730</v>
      </c>
      <c r="AB356" s="513"/>
      <c r="AC356" s="582">
        <f t="shared" si="111"/>
        <v>18730</v>
      </c>
      <c r="AD356" s="571"/>
      <c r="AE356" s="584">
        <f t="shared" si="112"/>
        <v>18730</v>
      </c>
      <c r="AF356" s="584"/>
      <c r="AG356" s="584"/>
      <c r="AH356" s="584"/>
      <c r="AI356" s="584">
        <f t="shared" si="113"/>
        <v>18730</v>
      </c>
      <c r="AJ356" s="571"/>
      <c r="AK356" s="562">
        <f t="shared" si="114"/>
        <v>18730</v>
      </c>
      <c r="AL356" s="571"/>
      <c r="AM356" s="496">
        <f t="shared" si="99"/>
        <v>18730</v>
      </c>
      <c r="AN356" s="496"/>
      <c r="AO356" s="496">
        <f t="shared" si="115"/>
        <v>18730</v>
      </c>
    </row>
    <row r="357" spans="20:41" ht="15" hidden="1">
      <c r="T357" s="579"/>
      <c r="U357" s="580"/>
      <c r="V357" s="579">
        <v>4270</v>
      </c>
      <c r="W357" s="561" t="s">
        <v>133</v>
      </c>
      <c r="X357" s="581">
        <v>13600</v>
      </c>
      <c r="Y357" s="581">
        <v>6283</v>
      </c>
      <c r="Z357" s="513">
        <v>0</v>
      </c>
      <c r="AA357" s="582">
        <f t="shared" si="110"/>
        <v>6283</v>
      </c>
      <c r="AB357" s="513"/>
      <c r="AC357" s="582">
        <f t="shared" si="111"/>
        <v>6283</v>
      </c>
      <c r="AD357" s="571"/>
      <c r="AE357" s="584">
        <f t="shared" si="112"/>
        <v>6283</v>
      </c>
      <c r="AF357" s="584"/>
      <c r="AG357" s="584"/>
      <c r="AH357" s="584"/>
      <c r="AI357" s="584">
        <f t="shared" si="113"/>
        <v>6283</v>
      </c>
      <c r="AJ357" s="571"/>
      <c r="AK357" s="562">
        <f t="shared" si="114"/>
        <v>6283</v>
      </c>
      <c r="AL357" s="571"/>
      <c r="AM357" s="496">
        <f t="shared" si="99"/>
        <v>6283</v>
      </c>
      <c r="AN357" s="496"/>
      <c r="AO357" s="496">
        <f t="shared" si="115"/>
        <v>6283</v>
      </c>
    </row>
    <row r="358" spans="20:41" ht="15" hidden="1">
      <c r="T358" s="579"/>
      <c r="U358" s="580"/>
      <c r="V358" s="579">
        <v>4280</v>
      </c>
      <c r="W358" s="561" t="s">
        <v>177</v>
      </c>
      <c r="X358" s="581">
        <v>1094</v>
      </c>
      <c r="Y358" s="581">
        <v>1127</v>
      </c>
      <c r="Z358" s="513">
        <v>0</v>
      </c>
      <c r="AA358" s="582">
        <f t="shared" si="110"/>
        <v>1127</v>
      </c>
      <c r="AB358" s="513"/>
      <c r="AC358" s="582">
        <f t="shared" si="111"/>
        <v>1127</v>
      </c>
      <c r="AD358" s="571"/>
      <c r="AE358" s="584">
        <f t="shared" si="112"/>
        <v>1127</v>
      </c>
      <c r="AF358" s="584"/>
      <c r="AG358" s="584"/>
      <c r="AH358" s="584"/>
      <c r="AI358" s="584">
        <f t="shared" si="113"/>
        <v>1127</v>
      </c>
      <c r="AJ358" s="571"/>
      <c r="AK358" s="562">
        <f t="shared" si="114"/>
        <v>1127</v>
      </c>
      <c r="AL358" s="571"/>
      <c r="AM358" s="496">
        <f t="shared" si="99"/>
        <v>1127</v>
      </c>
      <c r="AN358" s="496"/>
      <c r="AO358" s="496">
        <f t="shared" si="115"/>
        <v>1127</v>
      </c>
    </row>
    <row r="359" spans="20:41" ht="15" hidden="1">
      <c r="T359" s="579"/>
      <c r="U359" s="580"/>
      <c r="V359" s="579">
        <v>4300</v>
      </c>
      <c r="W359" s="561" t="s">
        <v>127</v>
      </c>
      <c r="X359" s="581">
        <v>16200</v>
      </c>
      <c r="Y359" s="581">
        <v>9850</v>
      </c>
      <c r="Z359" s="513">
        <v>0</v>
      </c>
      <c r="AA359" s="582">
        <f t="shared" si="110"/>
        <v>9850</v>
      </c>
      <c r="AB359" s="513"/>
      <c r="AC359" s="582">
        <f t="shared" si="111"/>
        <v>9850</v>
      </c>
      <c r="AD359" s="571"/>
      <c r="AE359" s="584">
        <f t="shared" si="112"/>
        <v>9850</v>
      </c>
      <c r="AF359" s="584"/>
      <c r="AG359" s="584"/>
      <c r="AH359" s="584"/>
      <c r="AI359" s="584">
        <f t="shared" si="113"/>
        <v>9850</v>
      </c>
      <c r="AJ359" s="571"/>
      <c r="AK359" s="562">
        <f t="shared" si="114"/>
        <v>9850</v>
      </c>
      <c r="AL359" s="571"/>
      <c r="AM359" s="496">
        <f t="shared" si="99"/>
        <v>9850</v>
      </c>
      <c r="AN359" s="496"/>
      <c r="AO359" s="496">
        <f t="shared" si="115"/>
        <v>9850</v>
      </c>
    </row>
    <row r="360" spans="20:41" ht="15" hidden="1">
      <c r="T360" s="579"/>
      <c r="U360" s="580"/>
      <c r="V360" s="579">
        <v>4410</v>
      </c>
      <c r="W360" s="561" t="s">
        <v>149</v>
      </c>
      <c r="X360" s="581">
        <v>760</v>
      </c>
      <c r="Y360" s="581">
        <v>783</v>
      </c>
      <c r="Z360" s="513">
        <v>0</v>
      </c>
      <c r="AA360" s="582">
        <f t="shared" si="110"/>
        <v>783</v>
      </c>
      <c r="AB360" s="513"/>
      <c r="AC360" s="582">
        <f t="shared" si="111"/>
        <v>783</v>
      </c>
      <c r="AD360" s="571"/>
      <c r="AE360" s="584">
        <f t="shared" si="112"/>
        <v>783</v>
      </c>
      <c r="AF360" s="584"/>
      <c r="AG360" s="584"/>
      <c r="AH360" s="584"/>
      <c r="AI360" s="584">
        <f t="shared" si="113"/>
        <v>783</v>
      </c>
      <c r="AJ360" s="571"/>
      <c r="AK360" s="562">
        <f t="shared" si="114"/>
        <v>783</v>
      </c>
      <c r="AL360" s="571"/>
      <c r="AM360" s="496">
        <f t="shared" si="99"/>
        <v>783</v>
      </c>
      <c r="AN360" s="496"/>
      <c r="AO360" s="496">
        <f t="shared" si="115"/>
        <v>783</v>
      </c>
    </row>
    <row r="361" spans="20:41" ht="15">
      <c r="T361" s="579"/>
      <c r="U361" s="580"/>
      <c r="V361" s="579">
        <v>4430</v>
      </c>
      <c r="W361" s="561" t="s">
        <v>144</v>
      </c>
      <c r="X361" s="581">
        <v>931</v>
      </c>
      <c r="Y361" s="581">
        <v>959</v>
      </c>
      <c r="Z361" s="513">
        <v>0</v>
      </c>
      <c r="AA361" s="582">
        <f t="shared" si="110"/>
        <v>959</v>
      </c>
      <c r="AB361" s="513"/>
      <c r="AC361" s="582">
        <f t="shared" si="111"/>
        <v>959</v>
      </c>
      <c r="AD361" s="571"/>
      <c r="AE361" s="584">
        <f t="shared" si="112"/>
        <v>959</v>
      </c>
      <c r="AF361" s="584"/>
      <c r="AG361" s="584"/>
      <c r="AH361" s="584"/>
      <c r="AI361" s="584">
        <f t="shared" si="113"/>
        <v>959</v>
      </c>
      <c r="AJ361" s="571"/>
      <c r="AK361" s="562">
        <f t="shared" si="114"/>
        <v>959</v>
      </c>
      <c r="AL361" s="571"/>
      <c r="AM361" s="496">
        <f t="shared" si="99"/>
        <v>959</v>
      </c>
      <c r="AN361" s="496">
        <v>10</v>
      </c>
      <c r="AO361" s="496">
        <f t="shared" si="115"/>
        <v>969</v>
      </c>
    </row>
    <row r="362" spans="20:41" ht="30" hidden="1">
      <c r="T362" s="579"/>
      <c r="U362" s="580"/>
      <c r="V362" s="579">
        <v>4440</v>
      </c>
      <c r="W362" s="585" t="s">
        <v>150</v>
      </c>
      <c r="X362" s="592">
        <v>20270</v>
      </c>
      <c r="Y362" s="592">
        <v>21034</v>
      </c>
      <c r="Z362" s="513">
        <v>0</v>
      </c>
      <c r="AA362" s="582">
        <f t="shared" si="110"/>
        <v>21034</v>
      </c>
      <c r="AB362" s="513"/>
      <c r="AC362" s="582">
        <f t="shared" si="111"/>
        <v>21034</v>
      </c>
      <c r="AD362" s="571"/>
      <c r="AE362" s="584">
        <f t="shared" si="112"/>
        <v>21034</v>
      </c>
      <c r="AF362" s="584"/>
      <c r="AG362" s="584"/>
      <c r="AH362" s="584"/>
      <c r="AI362" s="584">
        <f t="shared" si="113"/>
        <v>21034</v>
      </c>
      <c r="AJ362" s="571"/>
      <c r="AK362" s="562">
        <f t="shared" si="114"/>
        <v>21034</v>
      </c>
      <c r="AL362" s="571"/>
      <c r="AM362" s="496">
        <f t="shared" si="99"/>
        <v>21034</v>
      </c>
      <c r="AN362" s="496"/>
      <c r="AO362" s="496">
        <f t="shared" si="115"/>
        <v>21034</v>
      </c>
    </row>
    <row r="363" spans="20:41" ht="15">
      <c r="T363" s="579"/>
      <c r="U363" s="580">
        <v>80110</v>
      </c>
      <c r="V363" s="579"/>
      <c r="W363" s="561" t="s">
        <v>182</v>
      </c>
      <c r="X363" s="581">
        <f aca="true" t="shared" si="116" ref="X363:AI363">SUM(X364:X379)</f>
        <v>861816</v>
      </c>
      <c r="Y363" s="581">
        <f t="shared" si="116"/>
        <v>952175</v>
      </c>
      <c r="Z363" s="581">
        <f t="shared" si="116"/>
        <v>0</v>
      </c>
      <c r="AA363" s="581">
        <f t="shared" si="116"/>
        <v>952175</v>
      </c>
      <c r="AB363" s="581">
        <f t="shared" si="116"/>
        <v>0</v>
      </c>
      <c r="AC363" s="581">
        <f t="shared" si="116"/>
        <v>952175</v>
      </c>
      <c r="AD363" s="581">
        <f t="shared" si="116"/>
        <v>0</v>
      </c>
      <c r="AE363" s="589">
        <f t="shared" si="116"/>
        <v>952175</v>
      </c>
      <c r="AF363" s="589">
        <f t="shared" si="116"/>
        <v>1000</v>
      </c>
      <c r="AG363" s="589"/>
      <c r="AH363" s="589"/>
      <c r="AI363" s="589">
        <f t="shared" si="116"/>
        <v>953175</v>
      </c>
      <c r="AJ363" s="571">
        <f>SUM(AJ364:AJ379)</f>
        <v>0</v>
      </c>
      <c r="AK363" s="571">
        <f>SUM(AK364:AK379)</f>
        <v>953175</v>
      </c>
      <c r="AL363" s="571"/>
      <c r="AM363" s="496">
        <f t="shared" si="99"/>
        <v>953175</v>
      </c>
      <c r="AN363" s="496">
        <f>SUM(AN364:AN379)</f>
        <v>-6130</v>
      </c>
      <c r="AO363" s="496">
        <f>SUM(AO364:AO379)</f>
        <v>947045</v>
      </c>
    </row>
    <row r="364" spans="20:41" ht="30" hidden="1">
      <c r="T364" s="579"/>
      <c r="U364" s="580"/>
      <c r="V364" s="579">
        <v>3020</v>
      </c>
      <c r="W364" s="561" t="s">
        <v>153</v>
      </c>
      <c r="X364" s="586">
        <v>50980</v>
      </c>
      <c r="Y364" s="586">
        <v>52089</v>
      </c>
      <c r="Z364" s="513">
        <v>0</v>
      </c>
      <c r="AA364" s="582">
        <f>SUM(Y364+Z364)</f>
        <v>52089</v>
      </c>
      <c r="AB364" s="513"/>
      <c r="AC364" s="582">
        <f>AA364+AB364</f>
        <v>52089</v>
      </c>
      <c r="AD364" s="571"/>
      <c r="AE364" s="584">
        <f>AC364+AD364</f>
        <v>52089</v>
      </c>
      <c r="AF364" s="584"/>
      <c r="AG364" s="584"/>
      <c r="AH364" s="584"/>
      <c r="AI364" s="584">
        <f>AE364+AF364</f>
        <v>52089</v>
      </c>
      <c r="AJ364" s="571"/>
      <c r="AK364" s="562">
        <f>AI364+AJ364</f>
        <v>52089</v>
      </c>
      <c r="AL364" s="571"/>
      <c r="AM364" s="496">
        <f t="shared" si="99"/>
        <v>52089</v>
      </c>
      <c r="AN364" s="496"/>
      <c r="AO364" s="496">
        <f>AM364+AN364</f>
        <v>52089</v>
      </c>
    </row>
    <row r="365" spans="20:41" ht="15" hidden="1">
      <c r="T365" s="579"/>
      <c r="U365" s="580"/>
      <c r="V365" s="579">
        <v>4010</v>
      </c>
      <c r="W365" s="561" t="s">
        <v>147</v>
      </c>
      <c r="X365" s="582">
        <v>518409</v>
      </c>
      <c r="Y365" s="582">
        <v>586228</v>
      </c>
      <c r="Z365" s="513">
        <v>0</v>
      </c>
      <c r="AA365" s="582">
        <f aca="true" t="shared" si="117" ref="AA365:AA382">SUM(Y365+Z365)</f>
        <v>586228</v>
      </c>
      <c r="AB365" s="513"/>
      <c r="AC365" s="582">
        <f aca="true" t="shared" si="118" ref="AC365:AC379">AA365+AB365</f>
        <v>586228</v>
      </c>
      <c r="AD365" s="571"/>
      <c r="AE365" s="584">
        <f aca="true" t="shared" si="119" ref="AE365:AE379">AC365+AD365</f>
        <v>586228</v>
      </c>
      <c r="AF365" s="584"/>
      <c r="AG365" s="584"/>
      <c r="AH365" s="584"/>
      <c r="AI365" s="584">
        <f aca="true" t="shared" si="120" ref="AI365:AI379">AE365+AF365</f>
        <v>586228</v>
      </c>
      <c r="AJ365" s="571"/>
      <c r="AK365" s="562">
        <f aca="true" t="shared" si="121" ref="AK365:AK384">AI365+AJ365</f>
        <v>586228</v>
      </c>
      <c r="AL365" s="571"/>
      <c r="AM365" s="496">
        <f t="shared" si="99"/>
        <v>586228</v>
      </c>
      <c r="AN365" s="496"/>
      <c r="AO365" s="496">
        <f aca="true" t="shared" si="122" ref="AO365:AO379">AM365+AN365</f>
        <v>586228</v>
      </c>
    </row>
    <row r="366" spans="20:41" ht="15">
      <c r="T366" s="579"/>
      <c r="U366" s="580"/>
      <c r="V366" s="579">
        <v>4040</v>
      </c>
      <c r="W366" s="561" t="s">
        <v>148</v>
      </c>
      <c r="X366" s="582">
        <v>42239</v>
      </c>
      <c r="Y366" s="582">
        <v>44065</v>
      </c>
      <c r="Z366" s="513">
        <v>0</v>
      </c>
      <c r="AA366" s="582">
        <f t="shared" si="117"/>
        <v>44065</v>
      </c>
      <c r="AB366" s="513"/>
      <c r="AC366" s="582">
        <f t="shared" si="118"/>
        <v>44065</v>
      </c>
      <c r="AD366" s="571"/>
      <c r="AE366" s="584">
        <f t="shared" si="119"/>
        <v>44065</v>
      </c>
      <c r="AF366" s="584"/>
      <c r="AG366" s="584"/>
      <c r="AH366" s="584"/>
      <c r="AI366" s="584">
        <f t="shared" si="120"/>
        <v>44065</v>
      </c>
      <c r="AJ366" s="571"/>
      <c r="AK366" s="562">
        <f t="shared" si="121"/>
        <v>44065</v>
      </c>
      <c r="AL366" s="571"/>
      <c r="AM366" s="496">
        <f t="shared" si="99"/>
        <v>44065</v>
      </c>
      <c r="AN366" s="496">
        <v>-8300</v>
      </c>
      <c r="AO366" s="496">
        <f t="shared" si="122"/>
        <v>35765</v>
      </c>
    </row>
    <row r="367" spans="20:41" ht="15" hidden="1">
      <c r="T367" s="579"/>
      <c r="U367" s="580"/>
      <c r="V367" s="579">
        <v>4110</v>
      </c>
      <c r="W367" s="561" t="s">
        <v>142</v>
      </c>
      <c r="X367" s="582">
        <v>110460</v>
      </c>
      <c r="Y367" s="582">
        <v>122168</v>
      </c>
      <c r="Z367" s="513">
        <v>0</v>
      </c>
      <c r="AA367" s="582">
        <f t="shared" si="117"/>
        <v>122168</v>
      </c>
      <c r="AB367" s="513"/>
      <c r="AC367" s="582">
        <f t="shared" si="118"/>
        <v>122168</v>
      </c>
      <c r="AD367" s="571"/>
      <c r="AE367" s="584">
        <f t="shared" si="119"/>
        <v>122168</v>
      </c>
      <c r="AF367" s="584"/>
      <c r="AG367" s="584"/>
      <c r="AH367" s="584"/>
      <c r="AI367" s="584">
        <f t="shared" si="120"/>
        <v>122168</v>
      </c>
      <c r="AJ367" s="571"/>
      <c r="AK367" s="562">
        <f t="shared" si="121"/>
        <v>122168</v>
      </c>
      <c r="AL367" s="571"/>
      <c r="AM367" s="496">
        <f t="shared" si="99"/>
        <v>122168</v>
      </c>
      <c r="AN367" s="496"/>
      <c r="AO367" s="496">
        <f t="shared" si="122"/>
        <v>122168</v>
      </c>
    </row>
    <row r="368" spans="20:41" ht="15" hidden="1">
      <c r="T368" s="579"/>
      <c r="U368" s="580"/>
      <c r="V368" s="579">
        <v>4120</v>
      </c>
      <c r="W368" s="561" t="s">
        <v>143</v>
      </c>
      <c r="X368" s="582">
        <v>16840</v>
      </c>
      <c r="Y368" s="582">
        <v>16637</v>
      </c>
      <c r="Z368" s="513">
        <v>0</v>
      </c>
      <c r="AA368" s="582">
        <f t="shared" si="117"/>
        <v>16637</v>
      </c>
      <c r="AB368" s="513"/>
      <c r="AC368" s="582">
        <f t="shared" si="118"/>
        <v>16637</v>
      </c>
      <c r="AD368" s="571"/>
      <c r="AE368" s="584">
        <f t="shared" si="119"/>
        <v>16637</v>
      </c>
      <c r="AF368" s="584"/>
      <c r="AG368" s="584"/>
      <c r="AH368" s="584"/>
      <c r="AI368" s="584">
        <f t="shared" si="120"/>
        <v>16637</v>
      </c>
      <c r="AJ368" s="571"/>
      <c r="AK368" s="562">
        <f t="shared" si="121"/>
        <v>16637</v>
      </c>
      <c r="AL368" s="571"/>
      <c r="AM368" s="496">
        <f t="shared" si="99"/>
        <v>16637</v>
      </c>
      <c r="AN368" s="496"/>
      <c r="AO368" s="496">
        <f t="shared" si="122"/>
        <v>16637</v>
      </c>
    </row>
    <row r="369" spans="20:41" ht="29.25" customHeight="1">
      <c r="T369" s="579"/>
      <c r="U369" s="580"/>
      <c r="V369" s="579" t="s">
        <v>183</v>
      </c>
      <c r="W369" s="561" t="s">
        <v>175</v>
      </c>
      <c r="X369" s="588">
        <v>2990</v>
      </c>
      <c r="Y369" s="588">
        <v>3395</v>
      </c>
      <c r="Z369" s="513">
        <v>0</v>
      </c>
      <c r="AA369" s="582">
        <f t="shared" si="117"/>
        <v>3395</v>
      </c>
      <c r="AB369" s="513"/>
      <c r="AC369" s="582">
        <f t="shared" si="118"/>
        <v>3395</v>
      </c>
      <c r="AD369" s="571"/>
      <c r="AE369" s="584">
        <f t="shared" si="119"/>
        <v>3395</v>
      </c>
      <c r="AF369" s="584"/>
      <c r="AG369" s="584"/>
      <c r="AH369" s="584"/>
      <c r="AI369" s="584">
        <f t="shared" si="120"/>
        <v>3395</v>
      </c>
      <c r="AJ369" s="571">
        <v>-2020</v>
      </c>
      <c r="AK369" s="562">
        <f t="shared" si="121"/>
        <v>1375</v>
      </c>
      <c r="AL369" s="571"/>
      <c r="AM369" s="496">
        <f t="shared" si="99"/>
        <v>1375</v>
      </c>
      <c r="AN369" s="496">
        <v>-1040</v>
      </c>
      <c r="AO369" s="496">
        <f t="shared" si="122"/>
        <v>335</v>
      </c>
    </row>
    <row r="370" spans="20:41" ht="15">
      <c r="T370" s="579"/>
      <c r="U370" s="580"/>
      <c r="V370" s="579">
        <v>4210</v>
      </c>
      <c r="W370" s="561" t="s">
        <v>132</v>
      </c>
      <c r="X370" s="582">
        <v>19020</v>
      </c>
      <c r="Y370" s="582">
        <v>19591</v>
      </c>
      <c r="Z370" s="513">
        <v>0</v>
      </c>
      <c r="AA370" s="582">
        <f t="shared" si="117"/>
        <v>19591</v>
      </c>
      <c r="AB370" s="513"/>
      <c r="AC370" s="582">
        <f t="shared" si="118"/>
        <v>19591</v>
      </c>
      <c r="AD370" s="571"/>
      <c r="AE370" s="584">
        <f t="shared" si="119"/>
        <v>19591</v>
      </c>
      <c r="AF370" s="584"/>
      <c r="AG370" s="584"/>
      <c r="AH370" s="584"/>
      <c r="AI370" s="584">
        <f t="shared" si="120"/>
        <v>19591</v>
      </c>
      <c r="AJ370" s="571">
        <v>1500</v>
      </c>
      <c r="AK370" s="562">
        <f t="shared" si="121"/>
        <v>21091</v>
      </c>
      <c r="AL370" s="571"/>
      <c r="AM370" s="496">
        <f t="shared" si="99"/>
        <v>21091</v>
      </c>
      <c r="AN370" s="496">
        <v>1000</v>
      </c>
      <c r="AO370" s="496">
        <f t="shared" si="122"/>
        <v>22091</v>
      </c>
    </row>
    <row r="371" spans="20:41" ht="30" hidden="1">
      <c r="T371" s="579"/>
      <c r="U371" s="580"/>
      <c r="V371" s="579">
        <v>4240</v>
      </c>
      <c r="W371" s="585" t="s">
        <v>176</v>
      </c>
      <c r="X371" s="604">
        <v>2949</v>
      </c>
      <c r="Y371" s="604">
        <v>3038</v>
      </c>
      <c r="Z371" s="513">
        <v>0</v>
      </c>
      <c r="AA371" s="582">
        <f t="shared" si="117"/>
        <v>3038</v>
      </c>
      <c r="AB371" s="513"/>
      <c r="AC371" s="582">
        <f t="shared" si="118"/>
        <v>3038</v>
      </c>
      <c r="AD371" s="571"/>
      <c r="AE371" s="584">
        <f t="shared" si="119"/>
        <v>3038</v>
      </c>
      <c r="AF371" s="584">
        <v>1000</v>
      </c>
      <c r="AG371" s="584"/>
      <c r="AH371" s="584"/>
      <c r="AI371" s="584">
        <f t="shared" si="120"/>
        <v>4038</v>
      </c>
      <c r="AJ371" s="571"/>
      <c r="AK371" s="562">
        <f t="shared" si="121"/>
        <v>4038</v>
      </c>
      <c r="AL371" s="571"/>
      <c r="AM371" s="496">
        <f t="shared" si="99"/>
        <v>4038</v>
      </c>
      <c r="AN371" s="496"/>
      <c r="AO371" s="496">
        <f t="shared" si="122"/>
        <v>4038</v>
      </c>
    </row>
    <row r="372" spans="20:41" ht="15" hidden="1">
      <c r="T372" s="579"/>
      <c r="U372" s="580"/>
      <c r="V372" s="579">
        <v>4260</v>
      </c>
      <c r="W372" s="561" t="s">
        <v>154</v>
      </c>
      <c r="X372" s="582">
        <v>33447</v>
      </c>
      <c r="Y372" s="582">
        <v>34451</v>
      </c>
      <c r="Z372" s="513">
        <v>0</v>
      </c>
      <c r="AA372" s="582">
        <f t="shared" si="117"/>
        <v>34451</v>
      </c>
      <c r="AB372" s="513"/>
      <c r="AC372" s="582">
        <f t="shared" si="118"/>
        <v>34451</v>
      </c>
      <c r="AD372" s="571"/>
      <c r="AE372" s="584">
        <f t="shared" si="119"/>
        <v>34451</v>
      </c>
      <c r="AF372" s="584"/>
      <c r="AG372" s="584"/>
      <c r="AH372" s="584"/>
      <c r="AI372" s="584">
        <f t="shared" si="120"/>
        <v>34451</v>
      </c>
      <c r="AJ372" s="571">
        <v>-2000</v>
      </c>
      <c r="AK372" s="562">
        <f t="shared" si="121"/>
        <v>32451</v>
      </c>
      <c r="AL372" s="571"/>
      <c r="AM372" s="496">
        <f t="shared" si="99"/>
        <v>32451</v>
      </c>
      <c r="AN372" s="496"/>
      <c r="AO372" s="496">
        <f t="shared" si="122"/>
        <v>32451</v>
      </c>
    </row>
    <row r="373" spans="20:41" ht="15" hidden="1">
      <c r="T373" s="579"/>
      <c r="U373" s="580"/>
      <c r="V373" s="579">
        <v>4270</v>
      </c>
      <c r="W373" s="561" t="s">
        <v>133</v>
      </c>
      <c r="X373" s="582">
        <v>5540</v>
      </c>
      <c r="Y373" s="582">
        <v>5707</v>
      </c>
      <c r="Z373" s="513">
        <v>0</v>
      </c>
      <c r="AA373" s="582">
        <f t="shared" si="117"/>
        <v>5707</v>
      </c>
      <c r="AB373" s="513"/>
      <c r="AC373" s="582">
        <f t="shared" si="118"/>
        <v>5707</v>
      </c>
      <c r="AD373" s="571"/>
      <c r="AE373" s="584">
        <f t="shared" si="119"/>
        <v>5707</v>
      </c>
      <c r="AF373" s="584"/>
      <c r="AG373" s="584"/>
      <c r="AH373" s="584"/>
      <c r="AI373" s="584">
        <f t="shared" si="120"/>
        <v>5707</v>
      </c>
      <c r="AJ373" s="571"/>
      <c r="AK373" s="562">
        <f t="shared" si="121"/>
        <v>5707</v>
      </c>
      <c r="AL373" s="571"/>
      <c r="AM373" s="496">
        <f t="shared" si="99"/>
        <v>5707</v>
      </c>
      <c r="AN373" s="496"/>
      <c r="AO373" s="496">
        <f t="shared" si="122"/>
        <v>5707</v>
      </c>
    </row>
    <row r="374" spans="20:41" ht="15" hidden="1">
      <c r="T374" s="579"/>
      <c r="U374" s="580"/>
      <c r="V374" s="579">
        <v>4280</v>
      </c>
      <c r="W374" s="561" t="s">
        <v>177</v>
      </c>
      <c r="X374" s="582">
        <v>1345</v>
      </c>
      <c r="Y374" s="582">
        <v>1385</v>
      </c>
      <c r="Z374" s="513">
        <v>0</v>
      </c>
      <c r="AA374" s="582">
        <f t="shared" si="117"/>
        <v>1385</v>
      </c>
      <c r="AB374" s="513"/>
      <c r="AC374" s="582">
        <f t="shared" si="118"/>
        <v>1385</v>
      </c>
      <c r="AD374" s="571"/>
      <c r="AE374" s="584">
        <f t="shared" si="119"/>
        <v>1385</v>
      </c>
      <c r="AF374" s="584"/>
      <c r="AG374" s="584"/>
      <c r="AH374" s="584"/>
      <c r="AI374" s="584">
        <f t="shared" si="120"/>
        <v>1385</v>
      </c>
      <c r="AJ374" s="571"/>
      <c r="AK374" s="562">
        <f t="shared" si="121"/>
        <v>1385</v>
      </c>
      <c r="AL374" s="571"/>
      <c r="AM374" s="496">
        <f t="shared" si="99"/>
        <v>1385</v>
      </c>
      <c r="AN374" s="496"/>
      <c r="AO374" s="496">
        <f t="shared" si="122"/>
        <v>1385</v>
      </c>
    </row>
    <row r="375" spans="20:41" ht="15">
      <c r="T375" s="513"/>
      <c r="U375" s="580"/>
      <c r="V375" s="579">
        <v>4300</v>
      </c>
      <c r="W375" s="561" t="s">
        <v>127</v>
      </c>
      <c r="X375" s="582">
        <v>21750</v>
      </c>
      <c r="Y375" s="582">
        <v>22387</v>
      </c>
      <c r="Z375" s="513">
        <v>0</v>
      </c>
      <c r="AA375" s="582">
        <f t="shared" si="117"/>
        <v>22387</v>
      </c>
      <c r="AB375" s="513">
        <v>-1300</v>
      </c>
      <c r="AC375" s="582">
        <f t="shared" si="118"/>
        <v>21087</v>
      </c>
      <c r="AD375" s="571"/>
      <c r="AE375" s="584">
        <f t="shared" si="119"/>
        <v>21087</v>
      </c>
      <c r="AF375" s="584"/>
      <c r="AG375" s="584"/>
      <c r="AH375" s="584"/>
      <c r="AI375" s="584">
        <f t="shared" si="120"/>
        <v>21087</v>
      </c>
      <c r="AJ375" s="571">
        <v>2520</v>
      </c>
      <c r="AK375" s="562">
        <f t="shared" si="121"/>
        <v>23607</v>
      </c>
      <c r="AL375" s="571"/>
      <c r="AM375" s="496">
        <f t="shared" si="99"/>
        <v>23607</v>
      </c>
      <c r="AN375" s="496">
        <v>2210</v>
      </c>
      <c r="AO375" s="496">
        <f t="shared" si="122"/>
        <v>25817</v>
      </c>
    </row>
    <row r="376" spans="20:41" ht="15" hidden="1">
      <c r="T376" s="513"/>
      <c r="U376" s="580"/>
      <c r="V376" s="579" t="s">
        <v>311</v>
      </c>
      <c r="W376" s="561" t="s">
        <v>363</v>
      </c>
      <c r="X376" s="582"/>
      <c r="Y376" s="582"/>
      <c r="Z376" s="513"/>
      <c r="AA376" s="582"/>
      <c r="AB376" s="513">
        <v>1300</v>
      </c>
      <c r="AC376" s="582">
        <f t="shared" si="118"/>
        <v>1300</v>
      </c>
      <c r="AD376" s="571"/>
      <c r="AE376" s="584">
        <f t="shared" si="119"/>
        <v>1300</v>
      </c>
      <c r="AF376" s="584"/>
      <c r="AG376" s="584"/>
      <c r="AH376" s="584"/>
      <c r="AI376" s="584">
        <f t="shared" si="120"/>
        <v>1300</v>
      </c>
      <c r="AJ376" s="571"/>
      <c r="AK376" s="562">
        <f t="shared" si="121"/>
        <v>1300</v>
      </c>
      <c r="AL376" s="571"/>
      <c r="AM376" s="496">
        <f t="shared" si="99"/>
        <v>1300</v>
      </c>
      <c r="AN376" s="496"/>
      <c r="AO376" s="496">
        <f t="shared" si="122"/>
        <v>1300</v>
      </c>
    </row>
    <row r="377" spans="20:41" ht="15" hidden="1">
      <c r="T377" s="579"/>
      <c r="U377" s="580"/>
      <c r="V377" s="579">
        <v>4410</v>
      </c>
      <c r="W377" s="561" t="s">
        <v>149</v>
      </c>
      <c r="X377" s="582">
        <v>1746</v>
      </c>
      <c r="Y377" s="582">
        <v>1799</v>
      </c>
      <c r="Z377" s="513">
        <v>0</v>
      </c>
      <c r="AA377" s="582">
        <f t="shared" si="117"/>
        <v>1799</v>
      </c>
      <c r="AB377" s="513"/>
      <c r="AC377" s="582">
        <f t="shared" si="118"/>
        <v>1799</v>
      </c>
      <c r="AD377" s="571"/>
      <c r="AE377" s="584">
        <f t="shared" si="119"/>
        <v>1799</v>
      </c>
      <c r="AF377" s="584"/>
      <c r="AG377" s="584"/>
      <c r="AH377" s="584"/>
      <c r="AI377" s="584">
        <f t="shared" si="120"/>
        <v>1799</v>
      </c>
      <c r="AJ377" s="571"/>
      <c r="AK377" s="562">
        <f t="shared" si="121"/>
        <v>1799</v>
      </c>
      <c r="AL377" s="571"/>
      <c r="AM377" s="496">
        <f t="shared" si="99"/>
        <v>1799</v>
      </c>
      <c r="AN377" s="496"/>
      <c r="AO377" s="496">
        <f t="shared" si="122"/>
        <v>1799</v>
      </c>
    </row>
    <row r="378" spans="20:41" ht="15" hidden="1">
      <c r="T378" s="579"/>
      <c r="U378" s="580"/>
      <c r="V378" s="579">
        <v>4430</v>
      </c>
      <c r="W378" s="561" t="s">
        <v>144</v>
      </c>
      <c r="X378" s="582">
        <v>1080</v>
      </c>
      <c r="Y378" s="582">
        <v>1112</v>
      </c>
      <c r="Z378" s="513">
        <v>0</v>
      </c>
      <c r="AA378" s="582">
        <f t="shared" si="117"/>
        <v>1112</v>
      </c>
      <c r="AB378" s="513"/>
      <c r="AC378" s="582">
        <f t="shared" si="118"/>
        <v>1112</v>
      </c>
      <c r="AD378" s="571"/>
      <c r="AE378" s="584">
        <f t="shared" si="119"/>
        <v>1112</v>
      </c>
      <c r="AF378" s="584"/>
      <c r="AG378" s="584"/>
      <c r="AH378" s="584"/>
      <c r="AI378" s="584">
        <f t="shared" si="120"/>
        <v>1112</v>
      </c>
      <c r="AJ378" s="571"/>
      <c r="AK378" s="562">
        <f t="shared" si="121"/>
        <v>1112</v>
      </c>
      <c r="AL378" s="571"/>
      <c r="AM378" s="496">
        <f t="shared" si="99"/>
        <v>1112</v>
      </c>
      <c r="AN378" s="496"/>
      <c r="AO378" s="496">
        <f t="shared" si="122"/>
        <v>1112</v>
      </c>
    </row>
    <row r="379" spans="20:41" ht="30" hidden="1">
      <c r="T379" s="579"/>
      <c r="U379" s="580"/>
      <c r="V379" s="579">
        <v>4440</v>
      </c>
      <c r="W379" s="585" t="s">
        <v>150</v>
      </c>
      <c r="X379" s="604">
        <v>33021</v>
      </c>
      <c r="Y379" s="604">
        <v>38123</v>
      </c>
      <c r="Z379" s="513">
        <v>0</v>
      </c>
      <c r="AA379" s="582">
        <f t="shared" si="117"/>
        <v>38123</v>
      </c>
      <c r="AB379" s="513"/>
      <c r="AC379" s="582">
        <f t="shared" si="118"/>
        <v>38123</v>
      </c>
      <c r="AD379" s="571"/>
      <c r="AE379" s="584">
        <f t="shared" si="119"/>
        <v>38123</v>
      </c>
      <c r="AF379" s="584"/>
      <c r="AG379" s="584"/>
      <c r="AH379" s="584"/>
      <c r="AI379" s="584">
        <f t="shared" si="120"/>
        <v>38123</v>
      </c>
      <c r="AJ379" s="571"/>
      <c r="AK379" s="562">
        <f t="shared" si="121"/>
        <v>38123</v>
      </c>
      <c r="AL379" s="571"/>
      <c r="AM379" s="496">
        <f t="shared" si="99"/>
        <v>38123</v>
      </c>
      <c r="AN379" s="496"/>
      <c r="AO379" s="496">
        <f t="shared" si="122"/>
        <v>38123</v>
      </c>
    </row>
    <row r="380" spans="20:41" ht="15">
      <c r="T380" s="579"/>
      <c r="U380" s="580" t="s">
        <v>184</v>
      </c>
      <c r="V380" s="579"/>
      <c r="W380" s="561" t="s">
        <v>102</v>
      </c>
      <c r="X380" s="582">
        <f>SUM(X382)</f>
        <v>266847</v>
      </c>
      <c r="Y380" s="582">
        <f>SUM(Y382)</f>
        <v>263375</v>
      </c>
      <c r="Z380" s="513">
        <f>SUM(Z381:Z382)</f>
        <v>0</v>
      </c>
      <c r="AA380" s="582">
        <f t="shared" si="117"/>
        <v>263375</v>
      </c>
      <c r="AB380" s="582">
        <f>SUM(AB381:AB382)</f>
        <v>0</v>
      </c>
      <c r="AC380" s="582">
        <f>SUM(AA380+AB380)</f>
        <v>263375</v>
      </c>
      <c r="AD380" s="571"/>
      <c r="AE380" s="584">
        <f>SUM(AE381:AE382)</f>
        <v>263375</v>
      </c>
      <c r="AF380" s="584">
        <f>SUM(AF381:AF382)</f>
        <v>0</v>
      </c>
      <c r="AG380" s="584"/>
      <c r="AH380" s="584"/>
      <c r="AI380" s="584">
        <f>SUM(AI381:AI382)</f>
        <v>263375</v>
      </c>
      <c r="AJ380" s="571"/>
      <c r="AK380" s="562">
        <f t="shared" si="121"/>
        <v>263375</v>
      </c>
      <c r="AL380" s="571"/>
      <c r="AM380" s="496">
        <f t="shared" si="99"/>
        <v>263375</v>
      </c>
      <c r="AN380" s="496">
        <f>SUM(AN381:AN382)</f>
        <v>15400</v>
      </c>
      <c r="AO380" s="496">
        <f>SUM(AO381:AO382)</f>
        <v>278775</v>
      </c>
    </row>
    <row r="381" spans="20:41" ht="15">
      <c r="T381" s="579"/>
      <c r="U381" s="580"/>
      <c r="V381" s="579" t="s">
        <v>191</v>
      </c>
      <c r="W381" s="561" t="s">
        <v>132</v>
      </c>
      <c r="X381" s="582"/>
      <c r="Y381" s="582">
        <v>0</v>
      </c>
      <c r="Z381" s="513">
        <v>4800</v>
      </c>
      <c r="AA381" s="582">
        <f>SUM(Y381+Z381)</f>
        <v>4800</v>
      </c>
      <c r="AB381" s="513"/>
      <c r="AC381" s="582">
        <f>AA381+AB381</f>
        <v>4800</v>
      </c>
      <c r="AD381" s="571"/>
      <c r="AE381" s="584">
        <f aca="true" t="shared" si="123" ref="AE381:AE394">AC381+AD381</f>
        <v>4800</v>
      </c>
      <c r="AF381" s="584"/>
      <c r="AG381" s="584"/>
      <c r="AH381" s="584"/>
      <c r="AI381" s="584">
        <f>AE381+AF381</f>
        <v>4800</v>
      </c>
      <c r="AJ381" s="571"/>
      <c r="AK381" s="562">
        <f t="shared" si="121"/>
        <v>4800</v>
      </c>
      <c r="AL381" s="571"/>
      <c r="AM381" s="496">
        <f t="shared" si="99"/>
        <v>4800</v>
      </c>
      <c r="AN381" s="496">
        <v>5800</v>
      </c>
      <c r="AO381" s="496">
        <f>AN381+AM381</f>
        <v>10600</v>
      </c>
    </row>
    <row r="382" spans="20:41" ht="15">
      <c r="T382" s="579"/>
      <c r="U382" s="580"/>
      <c r="V382" s="579">
        <v>4300</v>
      </c>
      <c r="W382" s="561" t="s">
        <v>127</v>
      </c>
      <c r="X382" s="581">
        <v>266847</v>
      </c>
      <c r="Y382" s="581">
        <v>263375</v>
      </c>
      <c r="Z382" s="513">
        <v>-4800</v>
      </c>
      <c r="AA382" s="582">
        <f t="shared" si="117"/>
        <v>258575</v>
      </c>
      <c r="AB382" s="513"/>
      <c r="AC382" s="582">
        <f aca="true" t="shared" si="124" ref="AC382:AC394">AA382+AB382</f>
        <v>258575</v>
      </c>
      <c r="AD382" s="571"/>
      <c r="AE382" s="584">
        <f t="shared" si="123"/>
        <v>258575</v>
      </c>
      <c r="AF382" s="584"/>
      <c r="AG382" s="584"/>
      <c r="AH382" s="584"/>
      <c r="AI382" s="584">
        <f>AE382+AF382</f>
        <v>258575</v>
      </c>
      <c r="AJ382" s="571"/>
      <c r="AK382" s="562">
        <f t="shared" si="121"/>
        <v>258575</v>
      </c>
      <c r="AL382" s="571"/>
      <c r="AM382" s="496">
        <f t="shared" si="99"/>
        <v>258575</v>
      </c>
      <c r="AN382" s="496">
        <v>9600</v>
      </c>
      <c r="AO382" s="496">
        <f>AN382+AM382</f>
        <v>268175</v>
      </c>
    </row>
    <row r="383" spans="20:41" ht="15" hidden="1">
      <c r="T383" s="579"/>
      <c r="U383" s="580" t="s">
        <v>185</v>
      </c>
      <c r="V383" s="579"/>
      <c r="W383" s="561" t="s">
        <v>186</v>
      </c>
      <c r="X383" s="582">
        <f>SUM(X384)</f>
        <v>17281</v>
      </c>
      <c r="Y383" s="582">
        <f>SUM(Y384)</f>
        <v>18996</v>
      </c>
      <c r="Z383" s="513"/>
      <c r="AA383" s="582">
        <f>SUM(AA384)</f>
        <v>18996</v>
      </c>
      <c r="AB383" s="513"/>
      <c r="AC383" s="582">
        <f t="shared" si="124"/>
        <v>18996</v>
      </c>
      <c r="AD383" s="582">
        <f>AD384</f>
        <v>0</v>
      </c>
      <c r="AE383" s="583">
        <f>AE384</f>
        <v>18996</v>
      </c>
      <c r="AF383" s="583">
        <f>AF384</f>
        <v>0</v>
      </c>
      <c r="AG383" s="583"/>
      <c r="AH383" s="583"/>
      <c r="AI383" s="583">
        <f>AI384</f>
        <v>18996</v>
      </c>
      <c r="AJ383" s="571"/>
      <c r="AK383" s="562">
        <f t="shared" si="121"/>
        <v>18996</v>
      </c>
      <c r="AL383" s="571"/>
      <c r="AM383" s="496">
        <f t="shared" si="99"/>
        <v>18996</v>
      </c>
      <c r="AN383" s="496"/>
      <c r="AO383" s="496">
        <f>AO384</f>
        <v>18996</v>
      </c>
    </row>
    <row r="384" spans="20:41" ht="15" hidden="1">
      <c r="T384" s="579"/>
      <c r="U384" s="580"/>
      <c r="V384" s="579" t="s">
        <v>187</v>
      </c>
      <c r="W384" s="561" t="s">
        <v>188</v>
      </c>
      <c r="X384" s="581">
        <v>17281</v>
      </c>
      <c r="Y384" s="581">
        <v>18996</v>
      </c>
      <c r="Z384" s="513"/>
      <c r="AA384" s="582">
        <f>Y384+Z384</f>
        <v>18996</v>
      </c>
      <c r="AB384" s="513"/>
      <c r="AC384" s="582">
        <f t="shared" si="124"/>
        <v>18996</v>
      </c>
      <c r="AD384" s="571"/>
      <c r="AE384" s="584">
        <f t="shared" si="123"/>
        <v>18996</v>
      </c>
      <c r="AF384" s="584"/>
      <c r="AG384" s="584"/>
      <c r="AH384" s="584"/>
      <c r="AI384" s="584">
        <f>AE384+AF384</f>
        <v>18996</v>
      </c>
      <c r="AJ384" s="571"/>
      <c r="AK384" s="562">
        <f t="shared" si="121"/>
        <v>18996</v>
      </c>
      <c r="AL384" s="571"/>
      <c r="AM384" s="496">
        <f t="shared" si="99"/>
        <v>18996</v>
      </c>
      <c r="AN384" s="496"/>
      <c r="AO384" s="496">
        <f>AM384+AN384</f>
        <v>18996</v>
      </c>
    </row>
    <row r="385" spans="20:41" ht="15" hidden="1">
      <c r="T385" s="579"/>
      <c r="U385" s="580" t="s">
        <v>189</v>
      </c>
      <c r="V385" s="579"/>
      <c r="W385" s="561" t="s">
        <v>16</v>
      </c>
      <c r="X385" s="582">
        <f>SUM(X388:X394)</f>
        <v>24022</v>
      </c>
      <c r="Y385" s="582">
        <f>SUM(Y388:Y394)</f>
        <v>24600</v>
      </c>
      <c r="Z385" s="496">
        <f>SUM(Z386:Z394)</f>
        <v>79700</v>
      </c>
      <c r="AA385" s="582">
        <f>SUM(AA386:AA394)</f>
        <v>104300</v>
      </c>
      <c r="AB385" s="513"/>
      <c r="AC385" s="582">
        <f t="shared" si="124"/>
        <v>104300</v>
      </c>
      <c r="AD385" s="582">
        <f>SUM(AD386:AD394)</f>
        <v>0</v>
      </c>
      <c r="AE385" s="583">
        <f>SUM(AE386:AE394)</f>
        <v>104300</v>
      </c>
      <c r="AF385" s="583">
        <f>SUM(AF386:AF394)</f>
        <v>6500</v>
      </c>
      <c r="AG385" s="583"/>
      <c r="AH385" s="583"/>
      <c r="AI385" s="583">
        <f>SUM(AI386:AI394)</f>
        <v>110800</v>
      </c>
      <c r="AJ385" s="571">
        <v>9120</v>
      </c>
      <c r="AK385" s="562">
        <f>SUM(AK386:AK394)</f>
        <v>119920</v>
      </c>
      <c r="AL385" s="571"/>
      <c r="AM385" s="496">
        <f t="shared" si="99"/>
        <v>119920</v>
      </c>
      <c r="AN385" s="496"/>
      <c r="AO385" s="496">
        <f>SUM(AO386:AO394)</f>
        <v>119920</v>
      </c>
    </row>
    <row r="386" spans="20:41" ht="30" hidden="1">
      <c r="T386" s="579"/>
      <c r="U386" s="580"/>
      <c r="V386" s="579">
        <v>3020</v>
      </c>
      <c r="W386" s="561" t="s">
        <v>153</v>
      </c>
      <c r="X386" s="582"/>
      <c r="Y386" s="582">
        <v>0</v>
      </c>
      <c r="Z386" s="513">
        <v>200</v>
      </c>
      <c r="AA386" s="582">
        <f>SUM(Y386:Z386)</f>
        <v>200</v>
      </c>
      <c r="AB386" s="513"/>
      <c r="AC386" s="582">
        <f t="shared" si="124"/>
        <v>200</v>
      </c>
      <c r="AD386" s="571"/>
      <c r="AE386" s="584">
        <f t="shared" si="123"/>
        <v>200</v>
      </c>
      <c r="AF386" s="584"/>
      <c r="AG386" s="584"/>
      <c r="AH386" s="584"/>
      <c r="AI386" s="584">
        <f>AE386+AF386</f>
        <v>200</v>
      </c>
      <c r="AJ386" s="571"/>
      <c r="AK386" s="562">
        <f>AI386+AJ386</f>
        <v>200</v>
      </c>
      <c r="AL386" s="571"/>
      <c r="AM386" s="496">
        <f aca="true" t="shared" si="125" ref="AM386:AM450">AK386+AL386</f>
        <v>200</v>
      </c>
      <c r="AN386" s="496"/>
      <c r="AO386" s="496">
        <f>AM386+AN386</f>
        <v>200</v>
      </c>
    </row>
    <row r="387" spans="20:41" ht="15" hidden="1">
      <c r="T387" s="579"/>
      <c r="U387" s="580"/>
      <c r="V387" s="579" t="s">
        <v>205</v>
      </c>
      <c r="W387" s="561" t="s">
        <v>147</v>
      </c>
      <c r="X387" s="582"/>
      <c r="Y387" s="582">
        <v>0</v>
      </c>
      <c r="Z387" s="496">
        <v>62500</v>
      </c>
      <c r="AA387" s="582">
        <f aca="true" t="shared" si="126" ref="AA387:AA394">SUM(Y387:Z387)</f>
        <v>62500</v>
      </c>
      <c r="AB387" s="513"/>
      <c r="AC387" s="582">
        <f t="shared" si="124"/>
        <v>62500</v>
      </c>
      <c r="AD387" s="571"/>
      <c r="AE387" s="584">
        <f t="shared" si="123"/>
        <v>62500</v>
      </c>
      <c r="AF387" s="584"/>
      <c r="AG387" s="584"/>
      <c r="AH387" s="584"/>
      <c r="AI387" s="584">
        <f aca="true" t="shared" si="127" ref="AI387:AI394">AE387+AF387</f>
        <v>62500</v>
      </c>
      <c r="AJ387" s="571"/>
      <c r="AK387" s="562">
        <f aca="true" t="shared" si="128" ref="AK387:AK441">AI387+AJ387</f>
        <v>62500</v>
      </c>
      <c r="AL387" s="571"/>
      <c r="AM387" s="496">
        <f t="shared" si="125"/>
        <v>62500</v>
      </c>
      <c r="AN387" s="496"/>
      <c r="AO387" s="496">
        <f aca="true" t="shared" si="129" ref="AO387:AO394">AM387+AN387</f>
        <v>62500</v>
      </c>
    </row>
    <row r="388" spans="20:41" ht="15" hidden="1">
      <c r="T388" s="579"/>
      <c r="U388" s="580"/>
      <c r="V388" s="579" t="s">
        <v>190</v>
      </c>
      <c r="W388" s="561" t="s">
        <v>142</v>
      </c>
      <c r="X388" s="582">
        <v>50</v>
      </c>
      <c r="Y388" s="582">
        <v>50</v>
      </c>
      <c r="Z388" s="496">
        <v>10770</v>
      </c>
      <c r="AA388" s="582">
        <f t="shared" si="126"/>
        <v>10820</v>
      </c>
      <c r="AB388" s="513"/>
      <c r="AC388" s="582">
        <f t="shared" si="124"/>
        <v>10820</v>
      </c>
      <c r="AD388" s="571"/>
      <c r="AE388" s="584">
        <f t="shared" si="123"/>
        <v>10820</v>
      </c>
      <c r="AF388" s="584"/>
      <c r="AG388" s="584"/>
      <c r="AH388" s="584"/>
      <c r="AI388" s="584">
        <f t="shared" si="127"/>
        <v>10820</v>
      </c>
      <c r="AJ388" s="571"/>
      <c r="AK388" s="562">
        <f t="shared" si="128"/>
        <v>10820</v>
      </c>
      <c r="AL388" s="571"/>
      <c r="AM388" s="496">
        <f t="shared" si="125"/>
        <v>10820</v>
      </c>
      <c r="AN388" s="496"/>
      <c r="AO388" s="496">
        <f t="shared" si="129"/>
        <v>10820</v>
      </c>
    </row>
    <row r="389" spans="20:41" ht="15" hidden="1">
      <c r="T389" s="579"/>
      <c r="U389" s="580"/>
      <c r="V389" s="579" t="s">
        <v>206</v>
      </c>
      <c r="W389" s="561" t="s">
        <v>143</v>
      </c>
      <c r="X389" s="582"/>
      <c r="Y389" s="582">
        <v>0</v>
      </c>
      <c r="Z389" s="496">
        <v>1540</v>
      </c>
      <c r="AA389" s="582">
        <f t="shared" si="126"/>
        <v>1540</v>
      </c>
      <c r="AB389" s="513"/>
      <c r="AC389" s="582">
        <f t="shared" si="124"/>
        <v>1540</v>
      </c>
      <c r="AD389" s="571"/>
      <c r="AE389" s="584">
        <f t="shared" si="123"/>
        <v>1540</v>
      </c>
      <c r="AF389" s="584"/>
      <c r="AG389" s="584"/>
      <c r="AH389" s="584"/>
      <c r="AI389" s="584">
        <f t="shared" si="127"/>
        <v>1540</v>
      </c>
      <c r="AJ389" s="571"/>
      <c r="AK389" s="562">
        <f t="shared" si="128"/>
        <v>1540</v>
      </c>
      <c r="AL389" s="571"/>
      <c r="AM389" s="496">
        <f t="shared" si="125"/>
        <v>1540</v>
      </c>
      <c r="AN389" s="496"/>
      <c r="AO389" s="496">
        <f t="shared" si="129"/>
        <v>1540</v>
      </c>
    </row>
    <row r="390" spans="20:41" ht="15" hidden="1">
      <c r="T390" s="579"/>
      <c r="U390" s="580"/>
      <c r="V390" s="579" t="s">
        <v>173</v>
      </c>
      <c r="W390" s="561" t="s">
        <v>174</v>
      </c>
      <c r="X390" s="582"/>
      <c r="Y390" s="582"/>
      <c r="Z390" s="496"/>
      <c r="AA390" s="582"/>
      <c r="AB390" s="513"/>
      <c r="AC390" s="582"/>
      <c r="AD390" s="571"/>
      <c r="AE390" s="584"/>
      <c r="AF390" s="584">
        <v>800</v>
      </c>
      <c r="AG390" s="584"/>
      <c r="AH390" s="584"/>
      <c r="AI390" s="584">
        <f t="shared" si="127"/>
        <v>800</v>
      </c>
      <c r="AJ390" s="571"/>
      <c r="AK390" s="562">
        <f t="shared" si="128"/>
        <v>800</v>
      </c>
      <c r="AL390" s="571"/>
      <c r="AM390" s="496">
        <f t="shared" si="125"/>
        <v>800</v>
      </c>
      <c r="AN390" s="496"/>
      <c r="AO390" s="496">
        <f t="shared" si="129"/>
        <v>800</v>
      </c>
    </row>
    <row r="391" spans="20:41" ht="15" hidden="1">
      <c r="T391" s="579"/>
      <c r="U391" s="580"/>
      <c r="V391" s="579" t="s">
        <v>191</v>
      </c>
      <c r="W391" s="561" t="s">
        <v>132</v>
      </c>
      <c r="X391" s="582">
        <v>3000</v>
      </c>
      <c r="Y391" s="582">
        <v>3000</v>
      </c>
      <c r="Z391" s="496">
        <v>2000</v>
      </c>
      <c r="AA391" s="582">
        <f t="shared" si="126"/>
        <v>5000</v>
      </c>
      <c r="AB391" s="513"/>
      <c r="AC391" s="582">
        <f t="shared" si="124"/>
        <v>5000</v>
      </c>
      <c r="AD391" s="571"/>
      <c r="AE391" s="584">
        <f t="shared" si="123"/>
        <v>5000</v>
      </c>
      <c r="AF391" s="584"/>
      <c r="AG391" s="584"/>
      <c r="AH391" s="584"/>
      <c r="AI391" s="584">
        <f t="shared" si="127"/>
        <v>5000</v>
      </c>
      <c r="AJ391" s="571">
        <v>-400</v>
      </c>
      <c r="AK391" s="562">
        <f t="shared" si="128"/>
        <v>4600</v>
      </c>
      <c r="AL391" s="571"/>
      <c r="AM391" s="496">
        <f t="shared" si="125"/>
        <v>4600</v>
      </c>
      <c r="AN391" s="496"/>
      <c r="AO391" s="496">
        <f t="shared" si="129"/>
        <v>4600</v>
      </c>
    </row>
    <row r="392" spans="20:41" ht="15" hidden="1">
      <c r="T392" s="513"/>
      <c r="U392" s="580"/>
      <c r="V392" s="579" t="s">
        <v>140</v>
      </c>
      <c r="W392" s="561" t="s">
        <v>127</v>
      </c>
      <c r="X392" s="582">
        <v>1550</v>
      </c>
      <c r="Y392" s="582">
        <v>1550</v>
      </c>
      <c r="Z392" s="496">
        <v>1000</v>
      </c>
      <c r="AA392" s="582">
        <f t="shared" si="126"/>
        <v>2550</v>
      </c>
      <c r="AB392" s="513"/>
      <c r="AC392" s="582">
        <f t="shared" si="124"/>
        <v>2550</v>
      </c>
      <c r="AD392" s="571"/>
      <c r="AE392" s="584">
        <f t="shared" si="123"/>
        <v>2550</v>
      </c>
      <c r="AF392" s="584">
        <v>-800</v>
      </c>
      <c r="AG392" s="584"/>
      <c r="AH392" s="584"/>
      <c r="AI392" s="584">
        <f t="shared" si="127"/>
        <v>1750</v>
      </c>
      <c r="AJ392" s="571">
        <v>9120</v>
      </c>
      <c r="AK392" s="562">
        <f t="shared" si="128"/>
        <v>10870</v>
      </c>
      <c r="AL392" s="571"/>
      <c r="AM392" s="496">
        <f t="shared" si="125"/>
        <v>10870</v>
      </c>
      <c r="AN392" s="496"/>
      <c r="AO392" s="496">
        <f t="shared" si="129"/>
        <v>10870</v>
      </c>
    </row>
    <row r="393" spans="20:41" ht="15" hidden="1">
      <c r="T393" s="579"/>
      <c r="U393" s="580"/>
      <c r="V393" s="579">
        <v>4410</v>
      </c>
      <c r="W393" s="561" t="s">
        <v>149</v>
      </c>
      <c r="X393" s="513"/>
      <c r="Y393" s="513">
        <v>0</v>
      </c>
      <c r="Z393" s="496">
        <v>250</v>
      </c>
      <c r="AA393" s="582">
        <f t="shared" si="126"/>
        <v>250</v>
      </c>
      <c r="AB393" s="513"/>
      <c r="AC393" s="582">
        <f t="shared" si="124"/>
        <v>250</v>
      </c>
      <c r="AD393" s="571"/>
      <c r="AE393" s="584">
        <f t="shared" si="123"/>
        <v>250</v>
      </c>
      <c r="AF393" s="584"/>
      <c r="AG393" s="584"/>
      <c r="AH393" s="584"/>
      <c r="AI393" s="584">
        <f t="shared" si="127"/>
        <v>250</v>
      </c>
      <c r="AJ393" s="571">
        <v>400</v>
      </c>
      <c r="AK393" s="562">
        <f t="shared" si="128"/>
        <v>650</v>
      </c>
      <c r="AL393" s="571"/>
      <c r="AM393" s="496">
        <f t="shared" si="125"/>
        <v>650</v>
      </c>
      <c r="AN393" s="496"/>
      <c r="AO393" s="496">
        <f t="shared" si="129"/>
        <v>650</v>
      </c>
    </row>
    <row r="394" spans="20:41" ht="30" hidden="1">
      <c r="T394" s="579"/>
      <c r="U394" s="580"/>
      <c r="V394" s="579" t="s">
        <v>192</v>
      </c>
      <c r="W394" s="585" t="s">
        <v>150</v>
      </c>
      <c r="X394" s="604">
        <v>19422</v>
      </c>
      <c r="Y394" s="604">
        <v>20000</v>
      </c>
      <c r="Z394" s="496">
        <v>1440</v>
      </c>
      <c r="AA394" s="582">
        <f t="shared" si="126"/>
        <v>21440</v>
      </c>
      <c r="AB394" s="513"/>
      <c r="AC394" s="582">
        <f t="shared" si="124"/>
        <v>21440</v>
      </c>
      <c r="AD394" s="571"/>
      <c r="AE394" s="584">
        <f t="shared" si="123"/>
        <v>21440</v>
      </c>
      <c r="AF394" s="584">
        <v>6500</v>
      </c>
      <c r="AG394" s="584"/>
      <c r="AH394" s="584"/>
      <c r="AI394" s="584">
        <f t="shared" si="127"/>
        <v>27940</v>
      </c>
      <c r="AJ394" s="571"/>
      <c r="AK394" s="562">
        <f t="shared" si="128"/>
        <v>27940</v>
      </c>
      <c r="AL394" s="571"/>
      <c r="AM394" s="496">
        <f t="shared" si="125"/>
        <v>27940</v>
      </c>
      <c r="AN394" s="496"/>
      <c r="AO394" s="496">
        <f t="shared" si="129"/>
        <v>27940</v>
      </c>
    </row>
    <row r="395" spans="20:41" ht="15" hidden="1">
      <c r="T395" s="574" t="s">
        <v>193</v>
      </c>
      <c r="U395" s="575"/>
      <c r="V395" s="574"/>
      <c r="W395" s="605" t="s">
        <v>194</v>
      </c>
      <c r="X395" s="576">
        <f>SUM(X396+X402)</f>
        <v>169902</v>
      </c>
      <c r="Y395" s="576">
        <f>SUM(Y396+Y402)</f>
        <v>134200</v>
      </c>
      <c r="Z395" s="513">
        <v>0</v>
      </c>
      <c r="AA395" s="576">
        <f aca="true" t="shared" si="130" ref="AA395:AI395">SUM(AA396+AA402)</f>
        <v>134200</v>
      </c>
      <c r="AB395" s="576">
        <f t="shared" si="130"/>
        <v>0</v>
      </c>
      <c r="AC395" s="576">
        <f t="shared" si="130"/>
        <v>134200</v>
      </c>
      <c r="AD395" s="576">
        <f t="shared" si="130"/>
        <v>0</v>
      </c>
      <c r="AE395" s="577">
        <f t="shared" si="130"/>
        <v>134200</v>
      </c>
      <c r="AF395" s="577">
        <f t="shared" si="130"/>
        <v>0</v>
      </c>
      <c r="AG395" s="577"/>
      <c r="AH395" s="577"/>
      <c r="AI395" s="577">
        <f t="shared" si="130"/>
        <v>134200</v>
      </c>
      <c r="AJ395" s="571"/>
      <c r="AK395" s="562">
        <f t="shared" si="128"/>
        <v>134200</v>
      </c>
      <c r="AL395" s="571"/>
      <c r="AM395" s="496">
        <f t="shared" si="125"/>
        <v>134200</v>
      </c>
      <c r="AN395" s="496"/>
      <c r="AO395" s="496">
        <f>SUM(AM395:AN395)</f>
        <v>134200</v>
      </c>
    </row>
    <row r="396" spans="20:41" ht="15" hidden="1">
      <c r="T396" s="513"/>
      <c r="U396" s="606">
        <v>85154</v>
      </c>
      <c r="V396" s="607"/>
      <c r="W396" s="513" t="s">
        <v>195</v>
      </c>
      <c r="X396" s="582">
        <f>SUM(X398:X401)</f>
        <v>94902</v>
      </c>
      <c r="Y396" s="582">
        <f>SUM(Y398:Y401)</f>
        <v>84200</v>
      </c>
      <c r="Z396" s="513">
        <v>0</v>
      </c>
      <c r="AA396" s="582">
        <f>SUM(AA398:AA401)</f>
        <v>84200</v>
      </c>
      <c r="AB396" s="582">
        <f>SUM(AB398:AB401)</f>
        <v>0</v>
      </c>
      <c r="AC396" s="582">
        <f>SUM(AC398:AC401)</f>
        <v>84200</v>
      </c>
      <c r="AD396" s="582">
        <f>SUM(AD398:AD401)</f>
        <v>0</v>
      </c>
      <c r="AE396" s="583">
        <f>SUM(AE398:AE401)</f>
        <v>84200</v>
      </c>
      <c r="AF396" s="584"/>
      <c r="AG396" s="584"/>
      <c r="AH396" s="584"/>
      <c r="AI396" s="584">
        <f aca="true" t="shared" si="131" ref="AI396:AI401">AE396+AF396</f>
        <v>84200</v>
      </c>
      <c r="AJ396" s="571"/>
      <c r="AK396" s="562">
        <f t="shared" si="128"/>
        <v>84200</v>
      </c>
      <c r="AL396" s="571"/>
      <c r="AM396" s="496">
        <f t="shared" si="125"/>
        <v>84200</v>
      </c>
      <c r="AN396" s="496"/>
      <c r="AO396" s="496">
        <f>SUM(AO397:AO401)</f>
        <v>84200</v>
      </c>
    </row>
    <row r="397" spans="20:41" ht="15" hidden="1">
      <c r="T397" s="513"/>
      <c r="U397" s="606"/>
      <c r="V397" s="579" t="s">
        <v>173</v>
      </c>
      <c r="W397" s="561" t="s">
        <v>174</v>
      </c>
      <c r="X397" s="582"/>
      <c r="Y397" s="582"/>
      <c r="Z397" s="513"/>
      <c r="AA397" s="582"/>
      <c r="AB397" s="582"/>
      <c r="AC397" s="582"/>
      <c r="AD397" s="608"/>
      <c r="AE397" s="595"/>
      <c r="AF397" s="584">
        <v>2400</v>
      </c>
      <c r="AG397" s="584">
        <v>3000</v>
      </c>
      <c r="AH397" s="584">
        <v>5400</v>
      </c>
      <c r="AI397" s="584">
        <v>5400</v>
      </c>
      <c r="AJ397" s="571"/>
      <c r="AK397" s="562">
        <f t="shared" si="128"/>
        <v>5400</v>
      </c>
      <c r="AL397" s="562">
        <v>10000</v>
      </c>
      <c r="AM397" s="496">
        <f t="shared" si="125"/>
        <v>15400</v>
      </c>
      <c r="AN397" s="496"/>
      <c r="AO397" s="496">
        <f>AM397+AN397</f>
        <v>15400</v>
      </c>
    </row>
    <row r="398" spans="20:41" ht="75" hidden="1">
      <c r="T398" s="579"/>
      <c r="U398" s="580"/>
      <c r="V398" s="579" t="s">
        <v>138</v>
      </c>
      <c r="W398" s="561" t="s">
        <v>139</v>
      </c>
      <c r="X398" s="588">
        <v>0</v>
      </c>
      <c r="Y398" s="588">
        <v>2000</v>
      </c>
      <c r="Z398" s="513">
        <v>0</v>
      </c>
      <c r="AA398" s="588">
        <v>2000</v>
      </c>
      <c r="AB398" s="513"/>
      <c r="AC398" s="582">
        <f>AA398+AB398</f>
        <v>2000</v>
      </c>
      <c r="AD398" s="571"/>
      <c r="AE398" s="584">
        <f>AC398+AD398</f>
        <v>2000</v>
      </c>
      <c r="AF398" s="584"/>
      <c r="AG398" s="584"/>
      <c r="AH398" s="584"/>
      <c r="AI398" s="584">
        <f t="shared" si="131"/>
        <v>2000</v>
      </c>
      <c r="AJ398" s="571"/>
      <c r="AK398" s="562">
        <f t="shared" si="128"/>
        <v>2000</v>
      </c>
      <c r="AL398" s="571"/>
      <c r="AM398" s="496">
        <f t="shared" si="125"/>
        <v>2000</v>
      </c>
      <c r="AN398" s="496"/>
      <c r="AO398" s="496">
        <f>AM398+AN398</f>
        <v>2000</v>
      </c>
    </row>
    <row r="399" spans="20:41" ht="15" hidden="1">
      <c r="T399" s="579"/>
      <c r="U399" s="580"/>
      <c r="V399" s="579" t="s">
        <v>191</v>
      </c>
      <c r="W399" s="561" t="s">
        <v>132</v>
      </c>
      <c r="X399" s="582">
        <v>32922</v>
      </c>
      <c r="Y399" s="582">
        <v>30000</v>
      </c>
      <c r="Z399" s="513">
        <v>0</v>
      </c>
      <c r="AA399" s="582">
        <v>30000</v>
      </c>
      <c r="AB399" s="513"/>
      <c r="AC399" s="582">
        <f>AA399+AB399</f>
        <v>30000</v>
      </c>
      <c r="AD399" s="571"/>
      <c r="AE399" s="584">
        <f>AC399+AD399</f>
        <v>30000</v>
      </c>
      <c r="AF399" s="584"/>
      <c r="AG399" s="584"/>
      <c r="AH399" s="584"/>
      <c r="AI399" s="584">
        <f t="shared" si="131"/>
        <v>30000</v>
      </c>
      <c r="AJ399" s="571"/>
      <c r="AK399" s="562">
        <f t="shared" si="128"/>
        <v>30000</v>
      </c>
      <c r="AL399" s="571">
        <v>-10000</v>
      </c>
      <c r="AM399" s="496">
        <f t="shared" si="125"/>
        <v>20000</v>
      </c>
      <c r="AN399" s="496"/>
      <c r="AO399" s="496">
        <f>AM399+AN399</f>
        <v>20000</v>
      </c>
    </row>
    <row r="400" spans="20:41" ht="15" hidden="1">
      <c r="T400" s="579"/>
      <c r="U400" s="580"/>
      <c r="V400" s="579" t="s">
        <v>140</v>
      </c>
      <c r="W400" s="561" t="s">
        <v>127</v>
      </c>
      <c r="X400" s="582">
        <v>61180</v>
      </c>
      <c r="Y400" s="582">
        <v>51200</v>
      </c>
      <c r="Z400" s="513">
        <v>0</v>
      </c>
      <c r="AA400" s="582">
        <v>51200</v>
      </c>
      <c r="AB400" s="513"/>
      <c r="AC400" s="582">
        <f>AA400+AB400</f>
        <v>51200</v>
      </c>
      <c r="AD400" s="571"/>
      <c r="AE400" s="584">
        <f>AC400+AD400</f>
        <v>51200</v>
      </c>
      <c r="AF400" s="584">
        <v>-2400</v>
      </c>
      <c r="AG400" s="584">
        <v>-3000</v>
      </c>
      <c r="AH400" s="584"/>
      <c r="AI400" s="584">
        <v>45800</v>
      </c>
      <c r="AJ400" s="571"/>
      <c r="AK400" s="562">
        <f t="shared" si="128"/>
        <v>45800</v>
      </c>
      <c r="AL400" s="571"/>
      <c r="AM400" s="496">
        <f t="shared" si="125"/>
        <v>45800</v>
      </c>
      <c r="AN400" s="496"/>
      <c r="AO400" s="496">
        <f>AM400+AN400</f>
        <v>45800</v>
      </c>
    </row>
    <row r="401" spans="20:41" ht="15" hidden="1">
      <c r="T401" s="579"/>
      <c r="U401" s="580"/>
      <c r="V401" s="579" t="s">
        <v>196</v>
      </c>
      <c r="W401" s="561" t="s">
        <v>149</v>
      </c>
      <c r="X401" s="582">
        <v>800</v>
      </c>
      <c r="Y401" s="582">
        <v>1000</v>
      </c>
      <c r="Z401" s="513">
        <v>0</v>
      </c>
      <c r="AA401" s="582">
        <v>1000</v>
      </c>
      <c r="AB401" s="513"/>
      <c r="AC401" s="582">
        <f>AA401+AB401</f>
        <v>1000</v>
      </c>
      <c r="AD401" s="571"/>
      <c r="AE401" s="584">
        <f>AC401+AD401</f>
        <v>1000</v>
      </c>
      <c r="AF401" s="584"/>
      <c r="AG401" s="584"/>
      <c r="AH401" s="584"/>
      <c r="AI401" s="584">
        <f t="shared" si="131"/>
        <v>1000</v>
      </c>
      <c r="AJ401" s="571"/>
      <c r="AK401" s="562">
        <f t="shared" si="128"/>
        <v>1000</v>
      </c>
      <c r="AL401" s="571"/>
      <c r="AM401" s="496">
        <f t="shared" si="125"/>
        <v>1000</v>
      </c>
      <c r="AN401" s="496"/>
      <c r="AO401" s="496">
        <f>AM401+AN401</f>
        <v>1000</v>
      </c>
    </row>
    <row r="402" spans="20:41" ht="15" hidden="1">
      <c r="T402" s="579"/>
      <c r="U402" s="580" t="s">
        <v>197</v>
      </c>
      <c r="V402" s="579"/>
      <c r="W402" s="561" t="s">
        <v>16</v>
      </c>
      <c r="X402" s="582">
        <f>SUM(X404:X404)</f>
        <v>75000</v>
      </c>
      <c r="Y402" s="582">
        <f>SUM(Y404:Y404)</f>
        <v>50000</v>
      </c>
      <c r="Z402" s="513">
        <v>0</v>
      </c>
      <c r="AA402" s="582">
        <f>AA403+AA404</f>
        <v>50000</v>
      </c>
      <c r="AB402" s="582">
        <f>AB403+AB404</f>
        <v>0</v>
      </c>
      <c r="AC402" s="582">
        <f>AC403+AC404</f>
        <v>50000</v>
      </c>
      <c r="AD402" s="582">
        <f>AD403+AD404</f>
        <v>0</v>
      </c>
      <c r="AE402" s="583">
        <f>SUM(AE403:AE404)</f>
        <v>50000</v>
      </c>
      <c r="AF402" s="583">
        <f>SUM(AF403:AF404)</f>
        <v>0</v>
      </c>
      <c r="AG402" s="583"/>
      <c r="AH402" s="583"/>
      <c r="AI402" s="583">
        <f>SUM(AI403:AI404)</f>
        <v>50000</v>
      </c>
      <c r="AJ402" s="571"/>
      <c r="AK402" s="562">
        <f t="shared" si="128"/>
        <v>50000</v>
      </c>
      <c r="AL402" s="571"/>
      <c r="AM402" s="496">
        <f t="shared" si="125"/>
        <v>50000</v>
      </c>
      <c r="AN402" s="496"/>
      <c r="AO402" s="496">
        <f>SUM(AO403:AO404)</f>
        <v>50000</v>
      </c>
    </row>
    <row r="403" spans="20:41" ht="15" hidden="1">
      <c r="T403" s="579"/>
      <c r="U403" s="580"/>
      <c r="V403" s="579" t="s">
        <v>191</v>
      </c>
      <c r="W403" s="561" t="s">
        <v>132</v>
      </c>
      <c r="X403" s="582"/>
      <c r="Y403" s="582"/>
      <c r="Z403" s="513"/>
      <c r="AA403" s="582">
        <v>0</v>
      </c>
      <c r="AB403" s="513">
        <v>25000</v>
      </c>
      <c r="AC403" s="582">
        <f>AA403+AB403</f>
        <v>25000</v>
      </c>
      <c r="AD403" s="571"/>
      <c r="AE403" s="584">
        <f>AC403+AD403</f>
        <v>25000</v>
      </c>
      <c r="AF403" s="584"/>
      <c r="AG403" s="584"/>
      <c r="AH403" s="584"/>
      <c r="AI403" s="584">
        <f>AE403+AF403</f>
        <v>25000</v>
      </c>
      <c r="AJ403" s="571"/>
      <c r="AK403" s="562">
        <f t="shared" si="128"/>
        <v>25000</v>
      </c>
      <c r="AL403" s="571"/>
      <c r="AM403" s="496">
        <f t="shared" si="125"/>
        <v>25000</v>
      </c>
      <c r="AN403" s="496"/>
      <c r="AO403" s="496">
        <f>AM403+AN403</f>
        <v>25000</v>
      </c>
    </row>
    <row r="404" spans="20:41" ht="15" hidden="1">
      <c r="T404" s="579"/>
      <c r="U404" s="580"/>
      <c r="V404" s="579" t="s">
        <v>198</v>
      </c>
      <c r="W404" s="561" t="s">
        <v>199</v>
      </c>
      <c r="X404" s="582">
        <v>75000</v>
      </c>
      <c r="Y404" s="582">
        <v>50000</v>
      </c>
      <c r="Z404" s="513">
        <v>0</v>
      </c>
      <c r="AA404" s="582">
        <v>50000</v>
      </c>
      <c r="AB404" s="513">
        <v>-25000</v>
      </c>
      <c r="AC404" s="582">
        <f>AA404+AB404</f>
        <v>25000</v>
      </c>
      <c r="AD404" s="571"/>
      <c r="AE404" s="584">
        <f>AC404+AD404</f>
        <v>25000</v>
      </c>
      <c r="AF404" s="584"/>
      <c r="AG404" s="584"/>
      <c r="AH404" s="584"/>
      <c r="AI404" s="584">
        <f>AE404+AF404</f>
        <v>25000</v>
      </c>
      <c r="AJ404" s="571"/>
      <c r="AK404" s="562">
        <f t="shared" si="128"/>
        <v>25000</v>
      </c>
      <c r="AL404" s="571"/>
      <c r="AM404" s="496">
        <f t="shared" si="125"/>
        <v>25000</v>
      </c>
      <c r="AN404" s="496"/>
      <c r="AO404" s="496">
        <f>AM404+AN404</f>
        <v>25000</v>
      </c>
    </row>
    <row r="405" spans="20:41" ht="15">
      <c r="T405" s="574" t="s">
        <v>200</v>
      </c>
      <c r="U405" s="575"/>
      <c r="V405" s="574"/>
      <c r="W405" s="570" t="s">
        <v>103</v>
      </c>
      <c r="X405" s="590" t="e">
        <f>SUM(X406+X413+X415+X417+#REF!+X420+X436+#REF!+X439)</f>
        <v>#REF!</v>
      </c>
      <c r="Y405" s="590">
        <f>SUM(Y406+Y413+Y415+Y417+Y420+Y436+Y439)</f>
        <v>1204302</v>
      </c>
      <c r="Z405" s="513">
        <v>0</v>
      </c>
      <c r="AA405" s="590">
        <f aca="true" t="shared" si="132" ref="AA405:AI405">SUM(AA406+AA413+AA415+AA417+AA420+AA436+AA439)</f>
        <v>1204302</v>
      </c>
      <c r="AB405" s="590">
        <f t="shared" si="132"/>
        <v>10014</v>
      </c>
      <c r="AC405" s="590">
        <f t="shared" si="132"/>
        <v>1214316</v>
      </c>
      <c r="AD405" s="590">
        <f t="shared" si="132"/>
        <v>0</v>
      </c>
      <c r="AE405" s="591">
        <f t="shared" si="132"/>
        <v>1214316</v>
      </c>
      <c r="AF405" s="591">
        <f t="shared" si="132"/>
        <v>54200</v>
      </c>
      <c r="AG405" s="591"/>
      <c r="AH405" s="591"/>
      <c r="AI405" s="591">
        <f t="shared" si="132"/>
        <v>1268516</v>
      </c>
      <c r="AJ405" s="571"/>
      <c r="AK405" s="562">
        <f t="shared" si="128"/>
        <v>1268516</v>
      </c>
      <c r="AL405" s="571"/>
      <c r="AM405" s="490">
        <f t="shared" si="125"/>
        <v>1268516</v>
      </c>
      <c r="AN405" s="490">
        <f>AN406+AN413+AN415+AN417+AN420+AN436+AN439</f>
        <v>27469</v>
      </c>
      <c r="AO405" s="490">
        <f>AO406+AO413+AO415+AO417+AO420+AO436+AO439</f>
        <v>1295985</v>
      </c>
    </row>
    <row r="406" spans="20:41" ht="45.75" customHeight="1">
      <c r="T406" s="579"/>
      <c r="U406" s="580" t="s">
        <v>201</v>
      </c>
      <c r="V406" s="579"/>
      <c r="W406" s="585" t="s">
        <v>202</v>
      </c>
      <c r="X406" s="588">
        <f>SUM(X407:X412)</f>
        <v>357346</v>
      </c>
      <c r="Y406" s="588">
        <f>SUM(Y407:Y412)</f>
        <v>716000</v>
      </c>
      <c r="Z406" s="513">
        <v>0</v>
      </c>
      <c r="AA406" s="588">
        <f aca="true" t="shared" si="133" ref="AA406:AI406">SUM(AA407:AA412)</f>
        <v>716000</v>
      </c>
      <c r="AB406" s="588">
        <f t="shared" si="133"/>
        <v>0</v>
      </c>
      <c r="AC406" s="588">
        <f t="shared" si="133"/>
        <v>716000</v>
      </c>
      <c r="AD406" s="588">
        <f t="shared" si="133"/>
        <v>0</v>
      </c>
      <c r="AE406" s="583">
        <f t="shared" si="133"/>
        <v>716000</v>
      </c>
      <c r="AF406" s="583">
        <f t="shared" si="133"/>
        <v>0</v>
      </c>
      <c r="AG406" s="583"/>
      <c r="AH406" s="583"/>
      <c r="AI406" s="583">
        <f t="shared" si="133"/>
        <v>716000</v>
      </c>
      <c r="AJ406" s="571"/>
      <c r="AK406" s="562">
        <f t="shared" si="128"/>
        <v>716000</v>
      </c>
      <c r="AL406" s="571"/>
      <c r="AM406" s="496">
        <f t="shared" si="125"/>
        <v>716000</v>
      </c>
      <c r="AN406" s="496">
        <v>0</v>
      </c>
      <c r="AO406" s="496">
        <f>SUM(AO407:AO412)</f>
        <v>716000</v>
      </c>
    </row>
    <row r="407" spans="20:41" ht="15" hidden="1">
      <c r="T407" s="579"/>
      <c r="U407" s="580"/>
      <c r="V407" s="579" t="s">
        <v>203</v>
      </c>
      <c r="W407" s="561" t="s">
        <v>204</v>
      </c>
      <c r="X407" s="582">
        <v>338544</v>
      </c>
      <c r="Y407" s="582">
        <v>691680</v>
      </c>
      <c r="Z407" s="513">
        <v>0</v>
      </c>
      <c r="AA407" s="582">
        <v>691680</v>
      </c>
      <c r="AB407" s="513"/>
      <c r="AC407" s="582">
        <f aca="true" t="shared" si="134" ref="AC407:AC412">AA407+AB407</f>
        <v>691680</v>
      </c>
      <c r="AD407" s="571"/>
      <c r="AE407" s="584">
        <f aca="true" t="shared" si="135" ref="AE407:AE412">AC407+AD407</f>
        <v>691680</v>
      </c>
      <c r="AF407" s="584"/>
      <c r="AG407" s="584"/>
      <c r="AH407" s="584"/>
      <c r="AI407" s="584">
        <f aca="true" t="shared" si="136" ref="AI407:AI412">AE407+AF407</f>
        <v>691680</v>
      </c>
      <c r="AJ407" s="571"/>
      <c r="AK407" s="562">
        <f t="shared" si="128"/>
        <v>691680</v>
      </c>
      <c r="AL407" s="571"/>
      <c r="AM407" s="496">
        <f t="shared" si="125"/>
        <v>691680</v>
      </c>
      <c r="AN407" s="496"/>
      <c r="AO407" s="496">
        <f aca="true" t="shared" si="137" ref="AO407:AO412">AM407+AN407</f>
        <v>691680</v>
      </c>
    </row>
    <row r="408" spans="20:41" ht="15" hidden="1">
      <c r="T408" s="579"/>
      <c r="U408" s="580"/>
      <c r="V408" s="579" t="s">
        <v>205</v>
      </c>
      <c r="W408" s="561" t="s">
        <v>147</v>
      </c>
      <c r="X408" s="582">
        <v>5325</v>
      </c>
      <c r="Y408" s="582">
        <v>8665</v>
      </c>
      <c r="Z408" s="513">
        <v>0</v>
      </c>
      <c r="AA408" s="582">
        <v>8665</v>
      </c>
      <c r="AB408" s="513"/>
      <c r="AC408" s="582">
        <f t="shared" si="134"/>
        <v>8665</v>
      </c>
      <c r="AD408" s="571"/>
      <c r="AE408" s="584">
        <f t="shared" si="135"/>
        <v>8665</v>
      </c>
      <c r="AF408" s="584"/>
      <c r="AG408" s="584"/>
      <c r="AH408" s="584"/>
      <c r="AI408" s="584">
        <f t="shared" si="136"/>
        <v>8665</v>
      </c>
      <c r="AJ408" s="571"/>
      <c r="AK408" s="562">
        <f t="shared" si="128"/>
        <v>8665</v>
      </c>
      <c r="AL408" s="571"/>
      <c r="AM408" s="496">
        <f t="shared" si="125"/>
        <v>8665</v>
      </c>
      <c r="AN408" s="496"/>
      <c r="AO408" s="496">
        <f t="shared" si="137"/>
        <v>8665</v>
      </c>
    </row>
    <row r="409" spans="20:41" ht="15" hidden="1">
      <c r="T409" s="579"/>
      <c r="U409" s="580"/>
      <c r="V409" s="579" t="s">
        <v>190</v>
      </c>
      <c r="W409" s="561" t="s">
        <v>142</v>
      </c>
      <c r="X409" s="582">
        <v>10968</v>
      </c>
      <c r="Y409" s="582">
        <v>11576</v>
      </c>
      <c r="Z409" s="513">
        <v>0</v>
      </c>
      <c r="AA409" s="582">
        <v>11576</v>
      </c>
      <c r="AB409" s="513"/>
      <c r="AC409" s="582">
        <f t="shared" si="134"/>
        <v>11576</v>
      </c>
      <c r="AD409" s="571"/>
      <c r="AE409" s="584">
        <f t="shared" si="135"/>
        <v>11576</v>
      </c>
      <c r="AF409" s="584"/>
      <c r="AG409" s="584"/>
      <c r="AH409" s="584"/>
      <c r="AI409" s="584">
        <f t="shared" si="136"/>
        <v>11576</v>
      </c>
      <c r="AJ409" s="571"/>
      <c r="AK409" s="562">
        <f t="shared" si="128"/>
        <v>11576</v>
      </c>
      <c r="AL409" s="571"/>
      <c r="AM409" s="496">
        <f t="shared" si="125"/>
        <v>11576</v>
      </c>
      <c r="AN409" s="496"/>
      <c r="AO409" s="496">
        <f t="shared" si="137"/>
        <v>11576</v>
      </c>
    </row>
    <row r="410" spans="20:41" ht="15" hidden="1">
      <c r="T410" s="579"/>
      <c r="U410" s="580"/>
      <c r="V410" s="579" t="s">
        <v>206</v>
      </c>
      <c r="W410" s="561" t="s">
        <v>143</v>
      </c>
      <c r="X410" s="582">
        <v>131</v>
      </c>
      <c r="Y410" s="582">
        <v>213</v>
      </c>
      <c r="Z410" s="513">
        <v>0</v>
      </c>
      <c r="AA410" s="582">
        <v>213</v>
      </c>
      <c r="AB410" s="513"/>
      <c r="AC410" s="582">
        <f t="shared" si="134"/>
        <v>213</v>
      </c>
      <c r="AD410" s="571"/>
      <c r="AE410" s="584">
        <f t="shared" si="135"/>
        <v>213</v>
      </c>
      <c r="AF410" s="584"/>
      <c r="AG410" s="584"/>
      <c r="AH410" s="584"/>
      <c r="AI410" s="584">
        <f t="shared" si="136"/>
        <v>213</v>
      </c>
      <c r="AJ410" s="571"/>
      <c r="AK410" s="562">
        <f t="shared" si="128"/>
        <v>213</v>
      </c>
      <c r="AL410" s="571"/>
      <c r="AM410" s="496">
        <f t="shared" si="125"/>
        <v>213</v>
      </c>
      <c r="AN410" s="496"/>
      <c r="AO410" s="496">
        <f t="shared" si="137"/>
        <v>213</v>
      </c>
    </row>
    <row r="411" spans="20:41" ht="15">
      <c r="T411" s="579"/>
      <c r="U411" s="580"/>
      <c r="V411" s="579" t="s">
        <v>191</v>
      </c>
      <c r="W411" s="561" t="s">
        <v>132</v>
      </c>
      <c r="X411" s="582">
        <v>964</v>
      </c>
      <c r="Y411" s="582">
        <v>2410</v>
      </c>
      <c r="Z411" s="513">
        <v>0</v>
      </c>
      <c r="AA411" s="582">
        <v>2410</v>
      </c>
      <c r="AB411" s="513"/>
      <c r="AC411" s="582">
        <f t="shared" si="134"/>
        <v>2410</v>
      </c>
      <c r="AD411" s="571"/>
      <c r="AE411" s="584">
        <f t="shared" si="135"/>
        <v>2410</v>
      </c>
      <c r="AF411" s="584"/>
      <c r="AG411" s="584"/>
      <c r="AH411" s="584"/>
      <c r="AI411" s="584">
        <f t="shared" si="136"/>
        <v>2410</v>
      </c>
      <c r="AJ411" s="571"/>
      <c r="AK411" s="562">
        <f t="shared" si="128"/>
        <v>2410</v>
      </c>
      <c r="AL411" s="571"/>
      <c r="AM411" s="496">
        <f t="shared" si="125"/>
        <v>2410</v>
      </c>
      <c r="AN411" s="496">
        <v>-500</v>
      </c>
      <c r="AO411" s="496">
        <f t="shared" si="137"/>
        <v>1910</v>
      </c>
    </row>
    <row r="412" spans="20:41" ht="15">
      <c r="T412" s="579"/>
      <c r="U412" s="580"/>
      <c r="V412" s="579" t="s">
        <v>140</v>
      </c>
      <c r="W412" s="561" t="s">
        <v>127</v>
      </c>
      <c r="X412" s="582">
        <v>1414</v>
      </c>
      <c r="Y412" s="582">
        <v>1456</v>
      </c>
      <c r="Z412" s="513">
        <v>0</v>
      </c>
      <c r="AA412" s="582">
        <v>1456</v>
      </c>
      <c r="AB412" s="513"/>
      <c r="AC412" s="582">
        <f t="shared" si="134"/>
        <v>1456</v>
      </c>
      <c r="AD412" s="571"/>
      <c r="AE412" s="584">
        <f t="shared" si="135"/>
        <v>1456</v>
      </c>
      <c r="AF412" s="584"/>
      <c r="AG412" s="584"/>
      <c r="AH412" s="584"/>
      <c r="AI412" s="584">
        <f t="shared" si="136"/>
        <v>1456</v>
      </c>
      <c r="AJ412" s="571"/>
      <c r="AK412" s="562">
        <f t="shared" si="128"/>
        <v>1456</v>
      </c>
      <c r="AL412" s="571"/>
      <c r="AM412" s="496">
        <f t="shared" si="125"/>
        <v>1456</v>
      </c>
      <c r="AN412" s="496">
        <v>500</v>
      </c>
      <c r="AO412" s="496">
        <f t="shared" si="137"/>
        <v>1956</v>
      </c>
    </row>
    <row r="413" spans="20:41" ht="60" hidden="1">
      <c r="T413" s="579"/>
      <c r="U413" s="580" t="s">
        <v>207</v>
      </c>
      <c r="V413" s="579"/>
      <c r="W413" s="561" t="s">
        <v>105</v>
      </c>
      <c r="X413" s="586">
        <v>6900</v>
      </c>
      <c r="Y413" s="586">
        <f>SUM(Y414)</f>
        <v>6500</v>
      </c>
      <c r="Z413" s="513">
        <v>0</v>
      </c>
      <c r="AA413" s="586">
        <f aca="true" t="shared" si="138" ref="AA413:AI413">SUM(AA414)</f>
        <v>6500</v>
      </c>
      <c r="AB413" s="586">
        <f t="shared" si="138"/>
        <v>0</v>
      </c>
      <c r="AC413" s="586">
        <f t="shared" si="138"/>
        <v>6500</v>
      </c>
      <c r="AD413" s="586">
        <f t="shared" si="138"/>
        <v>0</v>
      </c>
      <c r="AE413" s="589">
        <f t="shared" si="138"/>
        <v>6500</v>
      </c>
      <c r="AF413" s="589">
        <f t="shared" si="138"/>
        <v>0</v>
      </c>
      <c r="AG413" s="589"/>
      <c r="AH413" s="589"/>
      <c r="AI413" s="589">
        <f t="shared" si="138"/>
        <v>6500</v>
      </c>
      <c r="AJ413" s="571"/>
      <c r="AK413" s="562">
        <f t="shared" si="128"/>
        <v>6500</v>
      </c>
      <c r="AL413" s="571"/>
      <c r="AM413" s="496">
        <f t="shared" si="125"/>
        <v>6500</v>
      </c>
      <c r="AN413" s="496"/>
      <c r="AO413" s="496">
        <f>AO414</f>
        <v>6500</v>
      </c>
    </row>
    <row r="414" spans="20:41" ht="15" hidden="1">
      <c r="T414" s="579"/>
      <c r="U414" s="580"/>
      <c r="V414" s="579">
        <v>4130</v>
      </c>
      <c r="W414" s="561" t="s">
        <v>208</v>
      </c>
      <c r="X414" s="581">
        <v>6900</v>
      </c>
      <c r="Y414" s="581">
        <v>6500</v>
      </c>
      <c r="Z414" s="513">
        <v>0</v>
      </c>
      <c r="AA414" s="581">
        <v>6500</v>
      </c>
      <c r="AB414" s="513"/>
      <c r="AC414" s="582">
        <f>AA414+AB414</f>
        <v>6500</v>
      </c>
      <c r="AD414" s="571"/>
      <c r="AE414" s="584">
        <f>AC414+AD414</f>
        <v>6500</v>
      </c>
      <c r="AF414" s="584"/>
      <c r="AG414" s="584"/>
      <c r="AH414" s="584"/>
      <c r="AI414" s="584">
        <f>AE414+AF414</f>
        <v>6500</v>
      </c>
      <c r="AJ414" s="571"/>
      <c r="AK414" s="562">
        <f t="shared" si="128"/>
        <v>6500</v>
      </c>
      <c r="AL414" s="571"/>
      <c r="AM414" s="496">
        <f t="shared" si="125"/>
        <v>6500</v>
      </c>
      <c r="AN414" s="496"/>
      <c r="AO414" s="496">
        <f>AM414+AN414</f>
        <v>6500</v>
      </c>
    </row>
    <row r="415" spans="20:41" ht="30">
      <c r="T415" s="579"/>
      <c r="U415" s="580" t="s">
        <v>209</v>
      </c>
      <c r="V415" s="579"/>
      <c r="W415" s="561" t="s">
        <v>210</v>
      </c>
      <c r="X415" s="586" t="e">
        <f>SUM(X416+#REF!)</f>
        <v>#REF!</v>
      </c>
      <c r="Y415" s="586">
        <f>SUM(Y416:Y416)</f>
        <v>96840</v>
      </c>
      <c r="Z415" s="513">
        <v>0</v>
      </c>
      <c r="AA415" s="586">
        <f>SUM(AA416:AA416)</f>
        <v>96840</v>
      </c>
      <c r="AB415" s="586">
        <f>SUM(AB416:AB416)</f>
        <v>1650</v>
      </c>
      <c r="AC415" s="586">
        <f>SUM(AC416:AC416)</f>
        <v>98490</v>
      </c>
      <c r="AD415" s="586">
        <f>SUM(AD416:AD416)</f>
        <v>0</v>
      </c>
      <c r="AE415" s="589">
        <f>SUM(AE416:AE416)</f>
        <v>98490</v>
      </c>
      <c r="AF415" s="589">
        <f>AF416</f>
        <v>69200</v>
      </c>
      <c r="AG415" s="589"/>
      <c r="AH415" s="589"/>
      <c r="AI415" s="589">
        <f>SUM(AI416:AI416)</f>
        <v>167690</v>
      </c>
      <c r="AJ415" s="571"/>
      <c r="AK415" s="562">
        <f t="shared" si="128"/>
        <v>167690</v>
      </c>
      <c r="AL415" s="571"/>
      <c r="AM415" s="496">
        <f t="shared" si="125"/>
        <v>167690</v>
      </c>
      <c r="AN415" s="496">
        <v>11893</v>
      </c>
      <c r="AO415" s="496">
        <f>AO416</f>
        <v>179583</v>
      </c>
    </row>
    <row r="416" spans="20:41" ht="15">
      <c r="T416" s="579"/>
      <c r="U416" s="580"/>
      <c r="V416" s="579">
        <v>3110</v>
      </c>
      <c r="W416" s="561" t="s">
        <v>204</v>
      </c>
      <c r="X416" s="581">
        <v>95634</v>
      </c>
      <c r="Y416" s="581">
        <v>96840</v>
      </c>
      <c r="Z416" s="513">
        <v>0</v>
      </c>
      <c r="AA416" s="581">
        <v>96840</v>
      </c>
      <c r="AB416" s="513">
        <v>1650</v>
      </c>
      <c r="AC416" s="582">
        <f>AA416+AB416</f>
        <v>98490</v>
      </c>
      <c r="AD416" s="571"/>
      <c r="AE416" s="584">
        <f>AC416+AD416</f>
        <v>98490</v>
      </c>
      <c r="AF416" s="584">
        <v>69200</v>
      </c>
      <c r="AG416" s="584"/>
      <c r="AH416" s="584"/>
      <c r="AI416" s="584">
        <f>AE416+AF416</f>
        <v>167690</v>
      </c>
      <c r="AJ416" s="571"/>
      <c r="AK416" s="562">
        <f t="shared" si="128"/>
        <v>167690</v>
      </c>
      <c r="AL416" s="571"/>
      <c r="AM416" s="496">
        <f t="shared" si="125"/>
        <v>167690</v>
      </c>
      <c r="AN416" s="496">
        <v>11893</v>
      </c>
      <c r="AO416" s="496">
        <f>AM416+AN416</f>
        <v>179583</v>
      </c>
    </row>
    <row r="417" spans="20:41" ht="15">
      <c r="T417" s="579"/>
      <c r="U417" s="580" t="s">
        <v>211</v>
      </c>
      <c r="V417" s="579"/>
      <c r="W417" s="561" t="s">
        <v>212</v>
      </c>
      <c r="X417" s="582">
        <f>SUM(X418)</f>
        <v>135990</v>
      </c>
      <c r="Y417" s="581">
        <f>SUM(Y418:Y419)</f>
        <v>140070</v>
      </c>
      <c r="Z417" s="513">
        <v>0</v>
      </c>
      <c r="AA417" s="581">
        <f aca="true" t="shared" si="139" ref="AA417:AI417">SUM(AA418:AA419)</f>
        <v>138670</v>
      </c>
      <c r="AB417" s="581">
        <f t="shared" si="139"/>
        <v>0</v>
      </c>
      <c r="AC417" s="581">
        <f t="shared" si="139"/>
        <v>138670</v>
      </c>
      <c r="AD417" s="581">
        <f t="shared" si="139"/>
        <v>0</v>
      </c>
      <c r="AE417" s="589">
        <f t="shared" si="139"/>
        <v>138670</v>
      </c>
      <c r="AF417" s="589">
        <f t="shared" si="139"/>
        <v>-27720</v>
      </c>
      <c r="AG417" s="589"/>
      <c r="AH417" s="589"/>
      <c r="AI417" s="589">
        <f t="shared" si="139"/>
        <v>110950</v>
      </c>
      <c r="AJ417" s="571"/>
      <c r="AK417" s="562">
        <f t="shared" si="128"/>
        <v>110950</v>
      </c>
      <c r="AL417" s="571"/>
      <c r="AM417" s="496">
        <f t="shared" si="125"/>
        <v>110950</v>
      </c>
      <c r="AN417" s="496">
        <f>SUM(AN418:AN419)</f>
        <v>-4200</v>
      </c>
      <c r="AO417" s="496">
        <f>SUM(AO418:AO419)</f>
        <v>106750</v>
      </c>
    </row>
    <row r="418" spans="20:41" ht="15">
      <c r="T418" s="579"/>
      <c r="U418" s="580"/>
      <c r="V418" s="579" t="s">
        <v>203</v>
      </c>
      <c r="W418" s="561" t="s">
        <v>204</v>
      </c>
      <c r="X418" s="582">
        <v>135990</v>
      </c>
      <c r="Y418" s="581">
        <v>139500</v>
      </c>
      <c r="Z418" s="513">
        <v>-1400</v>
      </c>
      <c r="AA418" s="581">
        <f>SUM(Y418+Z418)</f>
        <v>138100</v>
      </c>
      <c r="AB418" s="513"/>
      <c r="AC418" s="582">
        <f>AA418+AB418</f>
        <v>138100</v>
      </c>
      <c r="AD418" s="571"/>
      <c r="AE418" s="584">
        <f>AC418+AD418</f>
        <v>138100</v>
      </c>
      <c r="AF418" s="584">
        <v>-27720</v>
      </c>
      <c r="AG418" s="584"/>
      <c r="AH418" s="584"/>
      <c r="AI418" s="584">
        <f>AE418+AF418</f>
        <v>110380</v>
      </c>
      <c r="AJ418" s="571"/>
      <c r="AK418" s="562">
        <f t="shared" si="128"/>
        <v>110380</v>
      </c>
      <c r="AL418" s="571"/>
      <c r="AM418" s="496">
        <f t="shared" si="125"/>
        <v>110380</v>
      </c>
      <c r="AN418" s="496">
        <v>-4400</v>
      </c>
      <c r="AO418" s="496">
        <f>AM418+AN418</f>
        <v>105980</v>
      </c>
    </row>
    <row r="419" spans="20:41" ht="15">
      <c r="T419" s="579"/>
      <c r="U419" s="580"/>
      <c r="V419" s="579" t="s">
        <v>140</v>
      </c>
      <c r="W419" s="561" t="s">
        <v>127</v>
      </c>
      <c r="X419" s="582">
        <v>0</v>
      </c>
      <c r="Y419" s="581">
        <v>570</v>
      </c>
      <c r="Z419" s="513">
        <v>0</v>
      </c>
      <c r="AA419" s="581">
        <v>570</v>
      </c>
      <c r="AB419" s="513"/>
      <c r="AC419" s="582">
        <f>AA419+AB419</f>
        <v>570</v>
      </c>
      <c r="AD419" s="571"/>
      <c r="AE419" s="584">
        <f>AC419+AD419</f>
        <v>570</v>
      </c>
      <c r="AF419" s="584"/>
      <c r="AG419" s="584"/>
      <c r="AH419" s="584"/>
      <c r="AI419" s="584">
        <f>AE419+AF419</f>
        <v>570</v>
      </c>
      <c r="AJ419" s="571"/>
      <c r="AK419" s="562">
        <f t="shared" si="128"/>
        <v>570</v>
      </c>
      <c r="AL419" s="571"/>
      <c r="AM419" s="496">
        <f t="shared" si="125"/>
        <v>570</v>
      </c>
      <c r="AN419" s="496">
        <v>200</v>
      </c>
      <c r="AO419" s="496">
        <f>AM419+AN419</f>
        <v>770</v>
      </c>
    </row>
    <row r="420" spans="20:41" ht="15">
      <c r="T420" s="579"/>
      <c r="U420" s="580" t="s">
        <v>213</v>
      </c>
      <c r="V420" s="579"/>
      <c r="W420" s="561" t="s">
        <v>108</v>
      </c>
      <c r="X420" s="581">
        <f>SUM(X421:X435)</f>
        <v>173235</v>
      </c>
      <c r="Y420" s="581">
        <f>SUM(Y421:Y435)</f>
        <v>216182</v>
      </c>
      <c r="Z420" s="513">
        <v>0</v>
      </c>
      <c r="AA420" s="581">
        <f aca="true" t="shared" si="140" ref="AA420:AI420">SUM(AA421:AA435)</f>
        <v>216182</v>
      </c>
      <c r="AB420" s="581">
        <f t="shared" si="140"/>
        <v>0</v>
      </c>
      <c r="AC420" s="581">
        <f t="shared" si="140"/>
        <v>216182</v>
      </c>
      <c r="AD420" s="581">
        <f t="shared" si="140"/>
        <v>0</v>
      </c>
      <c r="AE420" s="589">
        <f t="shared" si="140"/>
        <v>216182</v>
      </c>
      <c r="AF420" s="589">
        <f t="shared" si="140"/>
        <v>0</v>
      </c>
      <c r="AG420" s="589"/>
      <c r="AH420" s="589"/>
      <c r="AI420" s="589">
        <f t="shared" si="140"/>
        <v>216182</v>
      </c>
      <c r="AJ420" s="571"/>
      <c r="AK420" s="562">
        <f t="shared" si="128"/>
        <v>216182</v>
      </c>
      <c r="AL420" s="571"/>
      <c r="AM420" s="496">
        <f t="shared" si="125"/>
        <v>216182</v>
      </c>
      <c r="AN420" s="496">
        <f>SUM(AN421:AN435)</f>
        <v>0</v>
      </c>
      <c r="AO420" s="496">
        <f>SUM(AO421:AO435)</f>
        <v>216182</v>
      </c>
    </row>
    <row r="421" spans="20:41" ht="30" hidden="1">
      <c r="T421" s="579"/>
      <c r="U421" s="580"/>
      <c r="V421" s="579">
        <v>3020</v>
      </c>
      <c r="W421" s="561" t="s">
        <v>153</v>
      </c>
      <c r="X421" s="581">
        <v>170</v>
      </c>
      <c r="Y421" s="581">
        <v>340</v>
      </c>
      <c r="Z421" s="513">
        <v>0</v>
      </c>
      <c r="AA421" s="581">
        <v>340</v>
      </c>
      <c r="AB421" s="513"/>
      <c r="AC421" s="582">
        <f>AA421+AB421</f>
        <v>340</v>
      </c>
      <c r="AD421" s="571"/>
      <c r="AE421" s="584">
        <f>AC421+AD421</f>
        <v>340</v>
      </c>
      <c r="AF421" s="584"/>
      <c r="AG421" s="584"/>
      <c r="AH421" s="584"/>
      <c r="AI421" s="584">
        <f>AE421+AF421</f>
        <v>340</v>
      </c>
      <c r="AJ421" s="571"/>
      <c r="AK421" s="562">
        <f t="shared" si="128"/>
        <v>340</v>
      </c>
      <c r="AL421" s="571"/>
      <c r="AM421" s="496">
        <f t="shared" si="125"/>
        <v>340</v>
      </c>
      <c r="AN421" s="496"/>
      <c r="AO421" s="496">
        <f>AM421+AN421</f>
        <v>340</v>
      </c>
    </row>
    <row r="422" spans="20:41" ht="15">
      <c r="T422" s="579"/>
      <c r="U422" s="580"/>
      <c r="V422" s="579">
        <v>4010</v>
      </c>
      <c r="W422" s="561" t="s">
        <v>147</v>
      </c>
      <c r="X422" s="581">
        <v>117850</v>
      </c>
      <c r="Y422" s="581">
        <v>151010</v>
      </c>
      <c r="Z422" s="513">
        <v>0</v>
      </c>
      <c r="AA422" s="581">
        <v>151010</v>
      </c>
      <c r="AB422" s="513"/>
      <c r="AC422" s="582">
        <f aca="true" t="shared" si="141" ref="AC422:AC435">AA422+AB422</f>
        <v>151010</v>
      </c>
      <c r="AD422" s="571"/>
      <c r="AE422" s="584">
        <f aca="true" t="shared" si="142" ref="AE422:AE435">AC422+AD422</f>
        <v>151010</v>
      </c>
      <c r="AF422" s="584"/>
      <c r="AG422" s="584"/>
      <c r="AH422" s="584"/>
      <c r="AI422" s="584">
        <f aca="true" t="shared" si="143" ref="AI422:AI435">AE422+AF422</f>
        <v>151010</v>
      </c>
      <c r="AJ422" s="571"/>
      <c r="AK422" s="562">
        <f t="shared" si="128"/>
        <v>151010</v>
      </c>
      <c r="AL422" s="571"/>
      <c r="AM422" s="496">
        <f t="shared" si="125"/>
        <v>151010</v>
      </c>
      <c r="AN422" s="496">
        <v>-3550</v>
      </c>
      <c r="AO422" s="496">
        <f aca="true" t="shared" si="144" ref="AO422:AO435">AM422+AN422</f>
        <v>147460</v>
      </c>
    </row>
    <row r="423" spans="20:41" ht="15" hidden="1">
      <c r="T423" s="579"/>
      <c r="U423" s="580"/>
      <c r="V423" s="579">
        <v>4040</v>
      </c>
      <c r="W423" s="561" t="s">
        <v>148</v>
      </c>
      <c r="X423" s="581">
        <v>6760</v>
      </c>
      <c r="Y423" s="581">
        <v>10461</v>
      </c>
      <c r="Z423" s="513">
        <v>0</v>
      </c>
      <c r="AA423" s="581">
        <v>10461</v>
      </c>
      <c r="AB423" s="513"/>
      <c r="AC423" s="582">
        <f t="shared" si="141"/>
        <v>10461</v>
      </c>
      <c r="AD423" s="571"/>
      <c r="AE423" s="584">
        <f t="shared" si="142"/>
        <v>10461</v>
      </c>
      <c r="AF423" s="584"/>
      <c r="AG423" s="584"/>
      <c r="AH423" s="584"/>
      <c r="AI423" s="584">
        <f t="shared" si="143"/>
        <v>10461</v>
      </c>
      <c r="AJ423" s="571"/>
      <c r="AK423" s="562">
        <f t="shared" si="128"/>
        <v>10461</v>
      </c>
      <c r="AL423" s="571"/>
      <c r="AM423" s="496">
        <f t="shared" si="125"/>
        <v>10461</v>
      </c>
      <c r="AN423" s="496"/>
      <c r="AO423" s="496">
        <f t="shared" si="144"/>
        <v>10461</v>
      </c>
    </row>
    <row r="424" spans="20:41" ht="15" hidden="1">
      <c r="T424" s="579"/>
      <c r="U424" s="580"/>
      <c r="V424" s="579">
        <v>4110</v>
      </c>
      <c r="W424" s="561" t="s">
        <v>142</v>
      </c>
      <c r="X424" s="581">
        <v>22010</v>
      </c>
      <c r="Y424" s="581">
        <v>24406</v>
      </c>
      <c r="Z424" s="513">
        <v>0</v>
      </c>
      <c r="AA424" s="581">
        <v>24406</v>
      </c>
      <c r="AB424" s="513"/>
      <c r="AC424" s="582">
        <f t="shared" si="141"/>
        <v>24406</v>
      </c>
      <c r="AD424" s="571"/>
      <c r="AE424" s="584">
        <f t="shared" si="142"/>
        <v>24406</v>
      </c>
      <c r="AF424" s="584"/>
      <c r="AG424" s="584"/>
      <c r="AH424" s="584"/>
      <c r="AI424" s="584">
        <f t="shared" si="143"/>
        <v>24406</v>
      </c>
      <c r="AJ424" s="571"/>
      <c r="AK424" s="562">
        <f t="shared" si="128"/>
        <v>24406</v>
      </c>
      <c r="AL424" s="571"/>
      <c r="AM424" s="496">
        <f t="shared" si="125"/>
        <v>24406</v>
      </c>
      <c r="AN424" s="496"/>
      <c r="AO424" s="496">
        <f t="shared" si="144"/>
        <v>24406</v>
      </c>
    </row>
    <row r="425" spans="20:41" ht="15" hidden="1">
      <c r="T425" s="579"/>
      <c r="U425" s="580"/>
      <c r="V425" s="579">
        <v>4120</v>
      </c>
      <c r="W425" s="561" t="s">
        <v>143</v>
      </c>
      <c r="X425" s="581">
        <v>2965</v>
      </c>
      <c r="Y425" s="581">
        <v>3290</v>
      </c>
      <c r="Z425" s="513">
        <v>0</v>
      </c>
      <c r="AA425" s="581">
        <v>3290</v>
      </c>
      <c r="AB425" s="513"/>
      <c r="AC425" s="582">
        <f t="shared" si="141"/>
        <v>3290</v>
      </c>
      <c r="AD425" s="571"/>
      <c r="AE425" s="584">
        <f t="shared" si="142"/>
        <v>3290</v>
      </c>
      <c r="AF425" s="584">
        <v>0</v>
      </c>
      <c r="AG425" s="584"/>
      <c r="AH425" s="584"/>
      <c r="AI425" s="584">
        <f t="shared" si="143"/>
        <v>3290</v>
      </c>
      <c r="AJ425" s="571"/>
      <c r="AK425" s="562">
        <f t="shared" si="128"/>
        <v>3290</v>
      </c>
      <c r="AL425" s="571"/>
      <c r="AM425" s="496">
        <f t="shared" si="125"/>
        <v>3290</v>
      </c>
      <c r="AN425" s="496"/>
      <c r="AO425" s="496">
        <f t="shared" si="144"/>
        <v>3290</v>
      </c>
    </row>
    <row r="426" spans="20:41" ht="15">
      <c r="T426" s="579"/>
      <c r="U426" s="580"/>
      <c r="V426" s="579" t="s">
        <v>173</v>
      </c>
      <c r="W426" s="561" t="s">
        <v>174</v>
      </c>
      <c r="X426" s="581"/>
      <c r="Y426" s="581"/>
      <c r="Z426" s="513"/>
      <c r="AA426" s="581"/>
      <c r="AB426" s="513"/>
      <c r="AC426" s="582"/>
      <c r="AD426" s="571"/>
      <c r="AE426" s="584"/>
      <c r="AF426" s="584"/>
      <c r="AG426" s="584"/>
      <c r="AH426" s="584"/>
      <c r="AI426" s="584"/>
      <c r="AJ426" s="571"/>
      <c r="AK426" s="562"/>
      <c r="AL426" s="571"/>
      <c r="AM426" s="496"/>
      <c r="AN426" s="496">
        <v>3550</v>
      </c>
      <c r="AO426" s="496">
        <v>3550</v>
      </c>
    </row>
    <row r="427" spans="20:41" ht="15">
      <c r="T427" s="579"/>
      <c r="U427" s="580"/>
      <c r="V427" s="579">
        <v>4210</v>
      </c>
      <c r="W427" s="561" t="s">
        <v>132</v>
      </c>
      <c r="X427" s="581">
        <v>5160</v>
      </c>
      <c r="Y427" s="581">
        <v>5984</v>
      </c>
      <c r="Z427" s="513">
        <v>0</v>
      </c>
      <c r="AA427" s="581">
        <v>5984</v>
      </c>
      <c r="AB427" s="513"/>
      <c r="AC427" s="582">
        <f t="shared" si="141"/>
        <v>5984</v>
      </c>
      <c r="AD427" s="571"/>
      <c r="AE427" s="584">
        <f t="shared" si="142"/>
        <v>5984</v>
      </c>
      <c r="AF427" s="584">
        <v>700</v>
      </c>
      <c r="AG427" s="584"/>
      <c r="AH427" s="584"/>
      <c r="AI427" s="584">
        <f t="shared" si="143"/>
        <v>6684</v>
      </c>
      <c r="AJ427" s="571"/>
      <c r="AK427" s="562">
        <f t="shared" si="128"/>
        <v>6684</v>
      </c>
      <c r="AL427" s="571"/>
      <c r="AM427" s="496">
        <f t="shared" si="125"/>
        <v>6684</v>
      </c>
      <c r="AN427" s="496">
        <v>100</v>
      </c>
      <c r="AO427" s="496">
        <f t="shared" si="144"/>
        <v>6784</v>
      </c>
    </row>
    <row r="428" spans="20:41" ht="15" hidden="1">
      <c r="T428" s="579"/>
      <c r="U428" s="580"/>
      <c r="V428" s="579">
        <v>4260</v>
      </c>
      <c r="W428" s="561" t="s">
        <v>154</v>
      </c>
      <c r="X428" s="581">
        <v>4030</v>
      </c>
      <c r="Y428" s="581">
        <v>4151</v>
      </c>
      <c r="Z428" s="513">
        <v>0</v>
      </c>
      <c r="AA428" s="581">
        <v>4151</v>
      </c>
      <c r="AB428" s="513"/>
      <c r="AC428" s="582">
        <f t="shared" si="141"/>
        <v>4151</v>
      </c>
      <c r="AD428" s="571"/>
      <c r="AE428" s="584">
        <f t="shared" si="142"/>
        <v>4151</v>
      </c>
      <c r="AF428" s="584"/>
      <c r="AG428" s="584"/>
      <c r="AH428" s="584"/>
      <c r="AI428" s="584">
        <f t="shared" si="143"/>
        <v>4151</v>
      </c>
      <c r="AJ428" s="571"/>
      <c r="AK428" s="562">
        <f t="shared" si="128"/>
        <v>4151</v>
      </c>
      <c r="AL428" s="571"/>
      <c r="AM428" s="496">
        <f t="shared" si="125"/>
        <v>4151</v>
      </c>
      <c r="AN428" s="496"/>
      <c r="AO428" s="496">
        <f t="shared" si="144"/>
        <v>4151</v>
      </c>
    </row>
    <row r="429" spans="20:41" ht="15" hidden="1">
      <c r="T429" s="579"/>
      <c r="U429" s="580"/>
      <c r="V429" s="579" t="s">
        <v>198</v>
      </c>
      <c r="W429" s="561" t="s">
        <v>199</v>
      </c>
      <c r="X429" s="581">
        <v>400</v>
      </c>
      <c r="Y429" s="581">
        <v>400</v>
      </c>
      <c r="Z429" s="513">
        <v>0</v>
      </c>
      <c r="AA429" s="581">
        <v>400</v>
      </c>
      <c r="AB429" s="513"/>
      <c r="AC429" s="582">
        <f t="shared" si="141"/>
        <v>400</v>
      </c>
      <c r="AD429" s="571"/>
      <c r="AE429" s="584">
        <f t="shared" si="142"/>
        <v>400</v>
      </c>
      <c r="AF429" s="584"/>
      <c r="AG429" s="584"/>
      <c r="AH429" s="584"/>
      <c r="AI429" s="584">
        <f t="shared" si="143"/>
        <v>400</v>
      </c>
      <c r="AJ429" s="571"/>
      <c r="AK429" s="562">
        <f t="shared" si="128"/>
        <v>400</v>
      </c>
      <c r="AL429" s="571"/>
      <c r="AM429" s="496">
        <f t="shared" si="125"/>
        <v>400</v>
      </c>
      <c r="AN429" s="496"/>
      <c r="AO429" s="496">
        <f t="shared" si="144"/>
        <v>400</v>
      </c>
    </row>
    <row r="430" spans="20:41" ht="15" hidden="1">
      <c r="T430" s="579"/>
      <c r="U430" s="580"/>
      <c r="V430" s="579" t="s">
        <v>214</v>
      </c>
      <c r="W430" s="561" t="s">
        <v>177</v>
      </c>
      <c r="X430" s="581">
        <v>200</v>
      </c>
      <c r="Y430" s="581">
        <v>206</v>
      </c>
      <c r="Z430" s="513">
        <v>0</v>
      </c>
      <c r="AA430" s="581">
        <v>206</v>
      </c>
      <c r="AB430" s="513"/>
      <c r="AC430" s="582">
        <f t="shared" si="141"/>
        <v>206</v>
      </c>
      <c r="AD430" s="571"/>
      <c r="AE430" s="584">
        <f t="shared" si="142"/>
        <v>206</v>
      </c>
      <c r="AF430" s="584">
        <v>300</v>
      </c>
      <c r="AG430" s="584"/>
      <c r="AH430" s="584"/>
      <c r="AI430" s="584">
        <f t="shared" si="143"/>
        <v>506</v>
      </c>
      <c r="AJ430" s="571"/>
      <c r="AK430" s="562">
        <f t="shared" si="128"/>
        <v>506</v>
      </c>
      <c r="AL430" s="571"/>
      <c r="AM430" s="496">
        <f t="shared" si="125"/>
        <v>506</v>
      </c>
      <c r="AN430" s="496"/>
      <c r="AO430" s="496">
        <f t="shared" si="144"/>
        <v>506</v>
      </c>
    </row>
    <row r="431" spans="20:41" ht="15">
      <c r="T431" s="579"/>
      <c r="U431" s="580"/>
      <c r="V431" s="579">
        <v>4300</v>
      </c>
      <c r="W431" s="561" t="s">
        <v>127</v>
      </c>
      <c r="X431" s="581">
        <v>8286</v>
      </c>
      <c r="Y431" s="581">
        <v>10025</v>
      </c>
      <c r="Z431" s="513">
        <v>0</v>
      </c>
      <c r="AA431" s="581">
        <v>10025</v>
      </c>
      <c r="AB431" s="513">
        <v>-720</v>
      </c>
      <c r="AC431" s="582">
        <f t="shared" si="141"/>
        <v>9305</v>
      </c>
      <c r="AD431" s="571"/>
      <c r="AE431" s="584">
        <f t="shared" si="142"/>
        <v>9305</v>
      </c>
      <c r="AF431" s="584">
        <v>-1000</v>
      </c>
      <c r="AG431" s="584"/>
      <c r="AH431" s="584"/>
      <c r="AI431" s="584">
        <f t="shared" si="143"/>
        <v>8305</v>
      </c>
      <c r="AJ431" s="571"/>
      <c r="AK431" s="562">
        <f t="shared" si="128"/>
        <v>8305</v>
      </c>
      <c r="AL431" s="571"/>
      <c r="AM431" s="496">
        <f t="shared" si="125"/>
        <v>8305</v>
      </c>
      <c r="AN431" s="496">
        <v>-700</v>
      </c>
      <c r="AO431" s="496">
        <f t="shared" si="144"/>
        <v>7605</v>
      </c>
    </row>
    <row r="432" spans="20:41" ht="15">
      <c r="T432" s="579"/>
      <c r="U432" s="580"/>
      <c r="V432" s="579" t="s">
        <v>311</v>
      </c>
      <c r="W432" s="561" t="s">
        <v>363</v>
      </c>
      <c r="X432" s="581"/>
      <c r="Y432" s="581"/>
      <c r="Z432" s="513"/>
      <c r="AA432" s="581"/>
      <c r="AB432" s="513">
        <v>720</v>
      </c>
      <c r="AC432" s="582">
        <f t="shared" si="141"/>
        <v>720</v>
      </c>
      <c r="AD432" s="571"/>
      <c r="AE432" s="584">
        <f t="shared" si="142"/>
        <v>720</v>
      </c>
      <c r="AF432" s="584"/>
      <c r="AG432" s="584"/>
      <c r="AH432" s="584"/>
      <c r="AI432" s="584">
        <f t="shared" si="143"/>
        <v>720</v>
      </c>
      <c r="AJ432" s="571"/>
      <c r="AK432" s="562">
        <f t="shared" si="128"/>
        <v>720</v>
      </c>
      <c r="AL432" s="571"/>
      <c r="AM432" s="496">
        <f t="shared" si="125"/>
        <v>720</v>
      </c>
      <c r="AN432" s="496">
        <v>600</v>
      </c>
      <c r="AO432" s="496">
        <f t="shared" si="144"/>
        <v>1320</v>
      </c>
    </row>
    <row r="433" spans="20:41" ht="15" hidden="1">
      <c r="T433" s="579"/>
      <c r="U433" s="580"/>
      <c r="V433" s="579">
        <v>4410</v>
      </c>
      <c r="W433" s="561" t="s">
        <v>149</v>
      </c>
      <c r="X433" s="581">
        <v>1308</v>
      </c>
      <c r="Y433" s="581">
        <v>1347</v>
      </c>
      <c r="Z433" s="513">
        <v>0</v>
      </c>
      <c r="AA433" s="581">
        <v>1347</v>
      </c>
      <c r="AB433" s="513"/>
      <c r="AC433" s="582">
        <f t="shared" si="141"/>
        <v>1347</v>
      </c>
      <c r="AD433" s="571"/>
      <c r="AE433" s="584">
        <f t="shared" si="142"/>
        <v>1347</v>
      </c>
      <c r="AF433" s="584"/>
      <c r="AG433" s="584"/>
      <c r="AH433" s="584"/>
      <c r="AI433" s="584">
        <f t="shared" si="143"/>
        <v>1347</v>
      </c>
      <c r="AJ433" s="571"/>
      <c r="AK433" s="562">
        <f t="shared" si="128"/>
        <v>1347</v>
      </c>
      <c r="AL433" s="571"/>
      <c r="AM433" s="496">
        <f t="shared" si="125"/>
        <v>1347</v>
      </c>
      <c r="AN433" s="496"/>
      <c r="AO433" s="496">
        <f t="shared" si="144"/>
        <v>1347</v>
      </c>
    </row>
    <row r="434" spans="20:41" ht="15" hidden="1">
      <c r="T434" s="579"/>
      <c r="U434" s="580"/>
      <c r="V434" s="579">
        <v>4430</v>
      </c>
      <c r="W434" s="561" t="s">
        <v>144</v>
      </c>
      <c r="X434" s="581">
        <v>410</v>
      </c>
      <c r="Y434" s="581">
        <v>422</v>
      </c>
      <c r="Z434" s="513">
        <v>0</v>
      </c>
      <c r="AA434" s="581">
        <v>422</v>
      </c>
      <c r="AB434" s="513"/>
      <c r="AC434" s="582">
        <f t="shared" si="141"/>
        <v>422</v>
      </c>
      <c r="AD434" s="571"/>
      <c r="AE434" s="584">
        <f t="shared" si="142"/>
        <v>422</v>
      </c>
      <c r="AF434" s="584"/>
      <c r="AG434" s="584"/>
      <c r="AH434" s="584"/>
      <c r="AI434" s="584">
        <f t="shared" si="143"/>
        <v>422</v>
      </c>
      <c r="AJ434" s="571"/>
      <c r="AK434" s="562">
        <f t="shared" si="128"/>
        <v>422</v>
      </c>
      <c r="AL434" s="571"/>
      <c r="AM434" s="496">
        <f t="shared" si="125"/>
        <v>422</v>
      </c>
      <c r="AN434" s="496"/>
      <c r="AO434" s="496">
        <f t="shared" si="144"/>
        <v>422</v>
      </c>
    </row>
    <row r="435" spans="20:41" ht="30" hidden="1">
      <c r="T435" s="579"/>
      <c r="U435" s="580"/>
      <c r="V435" s="579">
        <v>4440</v>
      </c>
      <c r="W435" s="585" t="s">
        <v>150</v>
      </c>
      <c r="X435" s="592">
        <v>3686</v>
      </c>
      <c r="Y435" s="592">
        <v>4140</v>
      </c>
      <c r="Z435" s="513">
        <v>0</v>
      </c>
      <c r="AA435" s="592">
        <v>4140</v>
      </c>
      <c r="AB435" s="513"/>
      <c r="AC435" s="604">
        <f t="shared" si="141"/>
        <v>4140</v>
      </c>
      <c r="AD435" s="571"/>
      <c r="AE435" s="584">
        <f t="shared" si="142"/>
        <v>4140</v>
      </c>
      <c r="AF435" s="584"/>
      <c r="AG435" s="584"/>
      <c r="AH435" s="584"/>
      <c r="AI435" s="584">
        <f t="shared" si="143"/>
        <v>4140</v>
      </c>
      <c r="AJ435" s="571"/>
      <c r="AK435" s="562">
        <f t="shared" si="128"/>
        <v>4140</v>
      </c>
      <c r="AL435" s="571"/>
      <c r="AM435" s="496">
        <f t="shared" si="125"/>
        <v>4140</v>
      </c>
      <c r="AN435" s="496"/>
      <c r="AO435" s="496">
        <f t="shared" si="144"/>
        <v>4140</v>
      </c>
    </row>
    <row r="436" spans="20:41" ht="30" hidden="1">
      <c r="T436" s="579"/>
      <c r="U436" s="580" t="s">
        <v>215</v>
      </c>
      <c r="V436" s="579"/>
      <c r="W436" s="585" t="s">
        <v>216</v>
      </c>
      <c r="X436" s="604">
        <f>SUM(X437:X438)</f>
        <v>9135</v>
      </c>
      <c r="Y436" s="604">
        <f>SUM(Y437:Y438)</f>
        <v>9542</v>
      </c>
      <c r="Z436" s="513">
        <v>0</v>
      </c>
      <c r="AA436" s="604">
        <f aca="true" t="shared" si="145" ref="AA436:AI436">SUM(AA437:AA438)</f>
        <v>9542</v>
      </c>
      <c r="AB436" s="604">
        <f t="shared" si="145"/>
        <v>0</v>
      </c>
      <c r="AC436" s="604">
        <f t="shared" si="145"/>
        <v>9542</v>
      </c>
      <c r="AD436" s="604">
        <f t="shared" si="145"/>
        <v>0</v>
      </c>
      <c r="AE436" s="583">
        <f t="shared" si="145"/>
        <v>9542</v>
      </c>
      <c r="AF436" s="583">
        <f t="shared" si="145"/>
        <v>7720</v>
      </c>
      <c r="AG436" s="583"/>
      <c r="AH436" s="583"/>
      <c r="AI436" s="583">
        <f t="shared" si="145"/>
        <v>17262</v>
      </c>
      <c r="AJ436" s="571"/>
      <c r="AK436" s="562">
        <f t="shared" si="128"/>
        <v>17262</v>
      </c>
      <c r="AL436" s="571"/>
      <c r="AM436" s="496">
        <f t="shared" si="125"/>
        <v>17262</v>
      </c>
      <c r="AN436" s="496"/>
      <c r="AO436" s="496">
        <f>SUM(AO437:AO438)</f>
        <v>17262</v>
      </c>
    </row>
    <row r="437" spans="20:41" ht="15" hidden="1">
      <c r="T437" s="579"/>
      <c r="U437" s="580"/>
      <c r="V437" s="579">
        <v>4110</v>
      </c>
      <c r="W437" s="561" t="s">
        <v>142</v>
      </c>
      <c r="X437" s="581">
        <v>1167</v>
      </c>
      <c r="Y437" s="581">
        <v>1335</v>
      </c>
      <c r="Z437" s="513">
        <v>0</v>
      </c>
      <c r="AA437" s="581">
        <v>1335</v>
      </c>
      <c r="AB437" s="513"/>
      <c r="AC437" s="582">
        <f>AA437+AB437</f>
        <v>1335</v>
      </c>
      <c r="AD437" s="571"/>
      <c r="AE437" s="584">
        <f>AC437+AD437</f>
        <v>1335</v>
      </c>
      <c r="AF437" s="584">
        <v>1080</v>
      </c>
      <c r="AG437" s="584"/>
      <c r="AH437" s="584"/>
      <c r="AI437" s="584">
        <f>AE437+AF437</f>
        <v>2415</v>
      </c>
      <c r="AJ437" s="571"/>
      <c r="AK437" s="562">
        <f t="shared" si="128"/>
        <v>2415</v>
      </c>
      <c r="AL437" s="571"/>
      <c r="AM437" s="496">
        <f t="shared" si="125"/>
        <v>2415</v>
      </c>
      <c r="AN437" s="496"/>
      <c r="AO437" s="496">
        <f>AM437+AN437</f>
        <v>2415</v>
      </c>
    </row>
    <row r="438" spans="20:41" ht="15" hidden="1">
      <c r="T438" s="579"/>
      <c r="U438" s="580"/>
      <c r="V438" s="579" t="s">
        <v>173</v>
      </c>
      <c r="W438" s="561" t="s">
        <v>174</v>
      </c>
      <c r="X438" s="581">
        <v>7968</v>
      </c>
      <c r="Y438" s="581">
        <v>8207</v>
      </c>
      <c r="Z438" s="513">
        <v>0</v>
      </c>
      <c r="AA438" s="581">
        <v>8207</v>
      </c>
      <c r="AB438" s="513"/>
      <c r="AC438" s="582">
        <f>AA438+AB438</f>
        <v>8207</v>
      </c>
      <c r="AD438" s="571"/>
      <c r="AE438" s="584">
        <f>AC438+AD438</f>
        <v>8207</v>
      </c>
      <c r="AF438" s="584">
        <v>6640</v>
      </c>
      <c r="AG438" s="584"/>
      <c r="AH438" s="584"/>
      <c r="AI438" s="584">
        <f>AE438+AF438</f>
        <v>14847</v>
      </c>
      <c r="AJ438" s="571"/>
      <c r="AK438" s="562">
        <f t="shared" si="128"/>
        <v>14847</v>
      </c>
      <c r="AL438" s="571"/>
      <c r="AM438" s="496">
        <f t="shared" si="125"/>
        <v>14847</v>
      </c>
      <c r="AN438" s="496"/>
      <c r="AO438" s="496">
        <f>AM438+AN438</f>
        <v>14847</v>
      </c>
    </row>
    <row r="439" spans="20:41" ht="15">
      <c r="T439" s="579"/>
      <c r="U439" s="580" t="s">
        <v>218</v>
      </c>
      <c r="V439" s="579"/>
      <c r="W439" s="561" t="s">
        <v>16</v>
      </c>
      <c r="X439" s="581">
        <f>SUM(X440:X440)</f>
        <v>24273</v>
      </c>
      <c r="Y439" s="581">
        <f aca="true" t="shared" si="146" ref="Y439:AI439">SUM(Y440:Y441)</f>
        <v>19168</v>
      </c>
      <c r="Z439" s="513">
        <f t="shared" si="146"/>
        <v>1400</v>
      </c>
      <c r="AA439" s="581">
        <f t="shared" si="146"/>
        <v>20568</v>
      </c>
      <c r="AB439" s="581">
        <f t="shared" si="146"/>
        <v>8364</v>
      </c>
      <c r="AC439" s="581">
        <f t="shared" si="146"/>
        <v>28932</v>
      </c>
      <c r="AD439" s="581">
        <f t="shared" si="146"/>
        <v>0</v>
      </c>
      <c r="AE439" s="589">
        <f t="shared" si="146"/>
        <v>28932</v>
      </c>
      <c r="AF439" s="589">
        <f t="shared" si="146"/>
        <v>5000</v>
      </c>
      <c r="AG439" s="589"/>
      <c r="AH439" s="589"/>
      <c r="AI439" s="589">
        <f t="shared" si="146"/>
        <v>33932</v>
      </c>
      <c r="AJ439" s="571"/>
      <c r="AK439" s="562">
        <f t="shared" si="128"/>
        <v>33932</v>
      </c>
      <c r="AL439" s="571"/>
      <c r="AM439" s="496">
        <f t="shared" si="125"/>
        <v>33932</v>
      </c>
      <c r="AN439" s="496">
        <f>SUM(AN440:AN441)</f>
        <v>19776</v>
      </c>
      <c r="AO439" s="496">
        <f>SUM(AO440:AO441)</f>
        <v>53708</v>
      </c>
    </row>
    <row r="440" spans="20:41" ht="15">
      <c r="T440" s="579"/>
      <c r="U440" s="580"/>
      <c r="V440" s="579">
        <v>3110</v>
      </c>
      <c r="W440" s="561" t="s">
        <v>217</v>
      </c>
      <c r="X440" s="581">
        <v>24273</v>
      </c>
      <c r="Y440" s="581">
        <v>19168</v>
      </c>
      <c r="Z440" s="513">
        <v>0</v>
      </c>
      <c r="AA440" s="581">
        <v>19168</v>
      </c>
      <c r="AB440" s="513">
        <v>8364</v>
      </c>
      <c r="AC440" s="582">
        <f>AA440+AB440</f>
        <v>27532</v>
      </c>
      <c r="AD440" s="571"/>
      <c r="AE440" s="584">
        <f>AC440+AD440</f>
        <v>27532</v>
      </c>
      <c r="AF440" s="584">
        <v>5000</v>
      </c>
      <c r="AG440" s="584"/>
      <c r="AH440" s="584"/>
      <c r="AI440" s="584">
        <f>AE440+AF440</f>
        <v>32532</v>
      </c>
      <c r="AJ440" s="571"/>
      <c r="AK440" s="562">
        <f t="shared" si="128"/>
        <v>32532</v>
      </c>
      <c r="AL440" s="571"/>
      <c r="AM440" s="496">
        <f t="shared" si="125"/>
        <v>32532</v>
      </c>
      <c r="AN440" s="496">
        <v>15576</v>
      </c>
      <c r="AO440" s="496">
        <f>AM440+AN440</f>
        <v>48108</v>
      </c>
    </row>
    <row r="441" spans="20:41" ht="15">
      <c r="T441" s="579"/>
      <c r="U441" s="580"/>
      <c r="V441" s="579">
        <v>4300</v>
      </c>
      <c r="W441" s="561" t="s">
        <v>127</v>
      </c>
      <c r="X441" s="581"/>
      <c r="Y441" s="581"/>
      <c r="Z441" s="513">
        <v>1400</v>
      </c>
      <c r="AA441" s="581">
        <v>1400</v>
      </c>
      <c r="AB441" s="513"/>
      <c r="AC441" s="582">
        <f>AA441+AB441</f>
        <v>1400</v>
      </c>
      <c r="AD441" s="571"/>
      <c r="AE441" s="584">
        <f>AC441+AD441</f>
        <v>1400</v>
      </c>
      <c r="AF441" s="584"/>
      <c r="AG441" s="584"/>
      <c r="AH441" s="584"/>
      <c r="AI441" s="584">
        <f>AE441+AF441</f>
        <v>1400</v>
      </c>
      <c r="AJ441" s="571"/>
      <c r="AK441" s="562">
        <f t="shared" si="128"/>
        <v>1400</v>
      </c>
      <c r="AL441" s="571"/>
      <c r="AM441" s="496">
        <f t="shared" si="125"/>
        <v>1400</v>
      </c>
      <c r="AN441" s="496">
        <v>4200</v>
      </c>
      <c r="AO441" s="496">
        <f>AM441+AN441</f>
        <v>5600</v>
      </c>
    </row>
    <row r="442" spans="20:41" ht="15" customHeight="1">
      <c r="T442" s="574">
        <v>854</v>
      </c>
      <c r="U442" s="575"/>
      <c r="V442" s="574"/>
      <c r="W442" s="570" t="s">
        <v>110</v>
      </c>
      <c r="X442" s="576">
        <f>SUM(X443+X458)</f>
        <v>198874</v>
      </c>
      <c r="Y442" s="576">
        <f>SUM(Y443+Y458)</f>
        <v>206595</v>
      </c>
      <c r="Z442" s="490">
        <f>SUM(Z443+Z458+Z460)</f>
        <v>154439</v>
      </c>
      <c r="AA442" s="576">
        <f>SUM(AA443+AA458+AA460)</f>
        <v>361034</v>
      </c>
      <c r="AB442" s="576">
        <f>SUM(AB443+AB458+AB460)</f>
        <v>0</v>
      </c>
      <c r="AC442" s="576">
        <f>SUM(AC443+AC458+AC460)</f>
        <v>361034</v>
      </c>
      <c r="AD442" s="576">
        <f>SUM(AD443++AD456+AD458+AD460)</f>
        <v>23658</v>
      </c>
      <c r="AE442" s="577">
        <f>SUM(AE443+AE456+AE458+AE460)</f>
        <v>384692</v>
      </c>
      <c r="AF442" s="577">
        <f>SUM(AF443+AF456+AF458+AF460)</f>
        <v>0</v>
      </c>
      <c r="AG442" s="577"/>
      <c r="AH442" s="577"/>
      <c r="AI442" s="577">
        <f>SUM(AI443+AI456+AI458+AI460)</f>
        <v>384692</v>
      </c>
      <c r="AJ442" s="577">
        <f>SUM(AJ443+AJ456+AJ458+AJ460)</f>
        <v>0</v>
      </c>
      <c r="AK442" s="562">
        <f>AK443+AK456+AK458+AK460</f>
        <v>384692</v>
      </c>
      <c r="AL442" s="571"/>
      <c r="AM442" s="490">
        <f t="shared" si="125"/>
        <v>384692</v>
      </c>
      <c r="AN442" s="490">
        <f>AN443+AN456+AN458+AN460</f>
        <v>-400</v>
      </c>
      <c r="AO442" s="490">
        <f>AO443+AO456+AO458+AO460</f>
        <v>384292</v>
      </c>
    </row>
    <row r="443" spans="20:41" ht="15">
      <c r="T443" s="579"/>
      <c r="U443" s="580">
        <v>85401</v>
      </c>
      <c r="V443" s="579"/>
      <c r="W443" s="561" t="s">
        <v>219</v>
      </c>
      <c r="X443" s="581">
        <f>SUM(X444:X455)</f>
        <v>198151</v>
      </c>
      <c r="Y443" s="581">
        <f>SUM(Y444:Y455)</f>
        <v>206062</v>
      </c>
      <c r="Z443" s="513">
        <v>0</v>
      </c>
      <c r="AA443" s="581">
        <f aca="true" t="shared" si="147" ref="AA443:AI443">SUM(AA444:AA455)</f>
        <v>206062</v>
      </c>
      <c r="AB443" s="581">
        <f t="shared" si="147"/>
        <v>0</v>
      </c>
      <c r="AC443" s="581">
        <f t="shared" si="147"/>
        <v>206062</v>
      </c>
      <c r="AD443" s="581">
        <f t="shared" si="147"/>
        <v>0</v>
      </c>
      <c r="AE443" s="589">
        <f t="shared" si="147"/>
        <v>206062</v>
      </c>
      <c r="AF443" s="589">
        <f t="shared" si="147"/>
        <v>0</v>
      </c>
      <c r="AG443" s="589"/>
      <c r="AH443" s="589"/>
      <c r="AI443" s="589">
        <f t="shared" si="147"/>
        <v>206062</v>
      </c>
      <c r="AJ443" s="571">
        <f>SUM(AJ444:AJ455)</f>
        <v>0</v>
      </c>
      <c r="AK443" s="571">
        <f>SUM(AK444:AK455)</f>
        <v>206062</v>
      </c>
      <c r="AL443" s="571"/>
      <c r="AM443" s="496">
        <f t="shared" si="125"/>
        <v>206062</v>
      </c>
      <c r="AN443" s="496">
        <f>SUM(AN444:AN455)</f>
        <v>-400</v>
      </c>
      <c r="AO443" s="496">
        <f>SUM(AO444:AO455)</f>
        <v>205662</v>
      </c>
    </row>
    <row r="444" spans="20:41" ht="30" hidden="1">
      <c r="T444" s="579"/>
      <c r="U444" s="580"/>
      <c r="V444" s="579">
        <v>3020</v>
      </c>
      <c r="W444" s="561" t="s">
        <v>153</v>
      </c>
      <c r="X444" s="581">
        <v>4888</v>
      </c>
      <c r="Y444" s="581">
        <v>5788</v>
      </c>
      <c r="Z444" s="513">
        <v>0</v>
      </c>
      <c r="AA444" s="581">
        <v>5788</v>
      </c>
      <c r="AB444" s="513"/>
      <c r="AC444" s="582">
        <f>AA444+AB444</f>
        <v>5788</v>
      </c>
      <c r="AD444" s="571"/>
      <c r="AE444" s="584">
        <f>AC444+AD444</f>
        <v>5788</v>
      </c>
      <c r="AF444" s="584"/>
      <c r="AG444" s="584"/>
      <c r="AH444" s="584"/>
      <c r="AI444" s="584">
        <f>AE444+AF444</f>
        <v>5788</v>
      </c>
      <c r="AJ444" s="571"/>
      <c r="AK444" s="562">
        <f>AI444+AJ444</f>
        <v>5788</v>
      </c>
      <c r="AL444" s="571"/>
      <c r="AM444" s="496">
        <f t="shared" si="125"/>
        <v>5788</v>
      </c>
      <c r="AN444" s="496"/>
      <c r="AO444" s="496">
        <f>AM444+AN444</f>
        <v>5788</v>
      </c>
    </row>
    <row r="445" spans="20:41" ht="15" hidden="1">
      <c r="T445" s="579"/>
      <c r="U445" s="580"/>
      <c r="V445" s="579">
        <v>4010</v>
      </c>
      <c r="W445" s="561" t="s">
        <v>147</v>
      </c>
      <c r="X445" s="581">
        <v>121295</v>
      </c>
      <c r="Y445" s="581">
        <v>140705</v>
      </c>
      <c r="Z445" s="513">
        <v>0</v>
      </c>
      <c r="AA445" s="581">
        <v>140705</v>
      </c>
      <c r="AB445" s="513"/>
      <c r="AC445" s="582">
        <f aca="true" t="shared" si="148" ref="AC445:AC465">AA445+AB445</f>
        <v>140705</v>
      </c>
      <c r="AD445" s="571"/>
      <c r="AE445" s="584">
        <f aca="true" t="shared" si="149" ref="AE445:AE455">AC445+AD445</f>
        <v>140705</v>
      </c>
      <c r="AF445" s="584"/>
      <c r="AG445" s="584"/>
      <c r="AH445" s="584"/>
      <c r="AI445" s="584">
        <f aca="true" t="shared" si="150" ref="AI445:AI455">AE445+AF445</f>
        <v>140705</v>
      </c>
      <c r="AJ445" s="571"/>
      <c r="AK445" s="562">
        <f aca="true" t="shared" si="151" ref="AK445:AK465">AI445+AJ445</f>
        <v>140705</v>
      </c>
      <c r="AL445" s="571"/>
      <c r="AM445" s="496">
        <f t="shared" si="125"/>
        <v>140705</v>
      </c>
      <c r="AN445" s="496"/>
      <c r="AO445" s="496">
        <f aca="true" t="shared" si="152" ref="AO445:AO455">AM445+AN445</f>
        <v>140705</v>
      </c>
    </row>
    <row r="446" spans="20:41" ht="15">
      <c r="T446" s="579"/>
      <c r="U446" s="580"/>
      <c r="V446" s="579">
        <v>4040</v>
      </c>
      <c r="W446" s="561" t="s">
        <v>148</v>
      </c>
      <c r="X446" s="581">
        <v>9429</v>
      </c>
      <c r="Y446" s="581">
        <v>10310</v>
      </c>
      <c r="Z446" s="513">
        <v>0</v>
      </c>
      <c r="AA446" s="581">
        <v>10310</v>
      </c>
      <c r="AB446" s="513"/>
      <c r="AC446" s="582">
        <f t="shared" si="148"/>
        <v>10310</v>
      </c>
      <c r="AD446" s="571"/>
      <c r="AE446" s="584">
        <f t="shared" si="149"/>
        <v>10310</v>
      </c>
      <c r="AF446" s="584"/>
      <c r="AG446" s="584"/>
      <c r="AH446" s="584"/>
      <c r="AI446" s="584">
        <f t="shared" si="150"/>
        <v>10310</v>
      </c>
      <c r="AJ446" s="571"/>
      <c r="AK446" s="562">
        <f t="shared" si="151"/>
        <v>10310</v>
      </c>
      <c r="AL446" s="571"/>
      <c r="AM446" s="496">
        <f t="shared" si="125"/>
        <v>10310</v>
      </c>
      <c r="AN446" s="496">
        <v>-3100</v>
      </c>
      <c r="AO446" s="496">
        <f t="shared" si="152"/>
        <v>7210</v>
      </c>
    </row>
    <row r="447" spans="20:41" ht="15" hidden="1">
      <c r="T447" s="579"/>
      <c r="U447" s="580"/>
      <c r="V447" s="579">
        <v>4110</v>
      </c>
      <c r="W447" s="561" t="s">
        <v>142</v>
      </c>
      <c r="X447" s="581">
        <v>24330</v>
      </c>
      <c r="Y447" s="581">
        <v>28074</v>
      </c>
      <c r="Z447" s="513">
        <v>0</v>
      </c>
      <c r="AA447" s="581">
        <v>28074</v>
      </c>
      <c r="AB447" s="513"/>
      <c r="AC447" s="582">
        <f t="shared" si="148"/>
        <v>28074</v>
      </c>
      <c r="AD447" s="571"/>
      <c r="AE447" s="584">
        <f t="shared" si="149"/>
        <v>28074</v>
      </c>
      <c r="AF447" s="584"/>
      <c r="AG447" s="584"/>
      <c r="AH447" s="584"/>
      <c r="AI447" s="584">
        <f t="shared" si="150"/>
        <v>28074</v>
      </c>
      <c r="AJ447" s="571"/>
      <c r="AK447" s="562">
        <f t="shared" si="151"/>
        <v>28074</v>
      </c>
      <c r="AL447" s="571"/>
      <c r="AM447" s="496">
        <f t="shared" si="125"/>
        <v>28074</v>
      </c>
      <c r="AN447" s="496"/>
      <c r="AO447" s="496">
        <f t="shared" si="152"/>
        <v>28074</v>
      </c>
    </row>
    <row r="448" spans="20:41" ht="15" hidden="1">
      <c r="T448" s="579"/>
      <c r="U448" s="580"/>
      <c r="V448" s="579">
        <v>4120</v>
      </c>
      <c r="W448" s="561" t="s">
        <v>143</v>
      </c>
      <c r="X448" s="581">
        <v>3300</v>
      </c>
      <c r="Y448" s="581">
        <v>3823</v>
      </c>
      <c r="Z448" s="513">
        <v>0</v>
      </c>
      <c r="AA448" s="581">
        <v>3823</v>
      </c>
      <c r="AB448" s="513"/>
      <c r="AC448" s="582">
        <f t="shared" si="148"/>
        <v>3823</v>
      </c>
      <c r="AD448" s="571"/>
      <c r="AE448" s="584">
        <f t="shared" si="149"/>
        <v>3823</v>
      </c>
      <c r="AF448" s="584"/>
      <c r="AG448" s="584"/>
      <c r="AH448" s="584"/>
      <c r="AI448" s="584">
        <f t="shared" si="150"/>
        <v>3823</v>
      </c>
      <c r="AJ448" s="571"/>
      <c r="AK448" s="562">
        <f t="shared" si="151"/>
        <v>3823</v>
      </c>
      <c r="AL448" s="571"/>
      <c r="AM448" s="496">
        <f t="shared" si="125"/>
        <v>3823</v>
      </c>
      <c r="AN448" s="496"/>
      <c r="AO448" s="496">
        <f t="shared" si="152"/>
        <v>3823</v>
      </c>
    </row>
    <row r="449" spans="20:41" ht="30" hidden="1">
      <c r="T449" s="579"/>
      <c r="U449" s="580"/>
      <c r="V449" s="579">
        <v>4140</v>
      </c>
      <c r="W449" s="561" t="s">
        <v>175</v>
      </c>
      <c r="X449" s="581">
        <v>638</v>
      </c>
      <c r="Y449" s="581">
        <v>780</v>
      </c>
      <c r="Z449" s="513">
        <v>0</v>
      </c>
      <c r="AA449" s="581">
        <v>780</v>
      </c>
      <c r="AB449" s="513"/>
      <c r="AC449" s="582">
        <f t="shared" si="148"/>
        <v>780</v>
      </c>
      <c r="AD449" s="571"/>
      <c r="AE449" s="584">
        <f t="shared" si="149"/>
        <v>780</v>
      </c>
      <c r="AF449" s="584"/>
      <c r="AG449" s="584"/>
      <c r="AH449" s="584"/>
      <c r="AI449" s="584">
        <f t="shared" si="150"/>
        <v>780</v>
      </c>
      <c r="AJ449" s="571">
        <v>-276</v>
      </c>
      <c r="AK449" s="562">
        <f t="shared" si="151"/>
        <v>504</v>
      </c>
      <c r="AL449" s="571"/>
      <c r="AM449" s="496">
        <f t="shared" si="125"/>
        <v>504</v>
      </c>
      <c r="AN449" s="496"/>
      <c r="AO449" s="496">
        <f t="shared" si="152"/>
        <v>504</v>
      </c>
    </row>
    <row r="450" spans="20:41" ht="15">
      <c r="T450" s="579"/>
      <c r="U450" s="580"/>
      <c r="V450" s="579">
        <v>4210</v>
      </c>
      <c r="W450" s="561" t="s">
        <v>132</v>
      </c>
      <c r="X450" s="581">
        <v>4227</v>
      </c>
      <c r="Y450" s="581">
        <v>4354</v>
      </c>
      <c r="Z450" s="513">
        <v>0</v>
      </c>
      <c r="AA450" s="581">
        <v>4354</v>
      </c>
      <c r="AB450" s="513"/>
      <c r="AC450" s="582">
        <f t="shared" si="148"/>
        <v>4354</v>
      </c>
      <c r="AD450" s="571"/>
      <c r="AE450" s="584">
        <f t="shared" si="149"/>
        <v>4354</v>
      </c>
      <c r="AF450" s="584"/>
      <c r="AG450" s="584"/>
      <c r="AH450" s="584"/>
      <c r="AI450" s="584">
        <f t="shared" si="150"/>
        <v>4354</v>
      </c>
      <c r="AJ450" s="571"/>
      <c r="AK450" s="562">
        <f t="shared" si="151"/>
        <v>4354</v>
      </c>
      <c r="AL450" s="571"/>
      <c r="AM450" s="496">
        <f t="shared" si="125"/>
        <v>4354</v>
      </c>
      <c r="AN450" s="496">
        <v>2500</v>
      </c>
      <c r="AO450" s="496">
        <f t="shared" si="152"/>
        <v>6854</v>
      </c>
    </row>
    <row r="451" spans="20:41" ht="15">
      <c r="T451" s="579"/>
      <c r="U451" s="580"/>
      <c r="V451" s="579">
        <v>4260</v>
      </c>
      <c r="W451" s="561" t="s">
        <v>154</v>
      </c>
      <c r="X451" s="581">
        <v>1519</v>
      </c>
      <c r="Y451" s="581">
        <v>1565</v>
      </c>
      <c r="Z451" s="513">
        <v>0</v>
      </c>
      <c r="AA451" s="581">
        <v>1565</v>
      </c>
      <c r="AB451" s="513"/>
      <c r="AC451" s="582">
        <f t="shared" si="148"/>
        <v>1565</v>
      </c>
      <c r="AD451" s="571"/>
      <c r="AE451" s="584">
        <f t="shared" si="149"/>
        <v>1565</v>
      </c>
      <c r="AF451" s="584"/>
      <c r="AG451" s="584"/>
      <c r="AH451" s="584"/>
      <c r="AI451" s="584">
        <f t="shared" si="150"/>
        <v>1565</v>
      </c>
      <c r="AJ451" s="571"/>
      <c r="AK451" s="562">
        <f t="shared" si="151"/>
        <v>1565</v>
      </c>
      <c r="AL451" s="571"/>
      <c r="AM451" s="496">
        <f aca="true" t="shared" si="153" ref="AM451:AM513">AK451+AL451</f>
        <v>1565</v>
      </c>
      <c r="AN451" s="496">
        <v>200</v>
      </c>
      <c r="AO451" s="496">
        <f t="shared" si="152"/>
        <v>1765</v>
      </c>
    </row>
    <row r="452" spans="20:41" ht="15" hidden="1">
      <c r="T452" s="579"/>
      <c r="U452" s="580"/>
      <c r="V452" s="579">
        <v>4270</v>
      </c>
      <c r="W452" s="561" t="s">
        <v>133</v>
      </c>
      <c r="X452" s="581">
        <v>20000</v>
      </c>
      <c r="Y452" s="581">
        <v>0</v>
      </c>
      <c r="Z452" s="513">
        <v>0</v>
      </c>
      <c r="AA452" s="581">
        <v>0</v>
      </c>
      <c r="AB452" s="513"/>
      <c r="AC452" s="582">
        <f t="shared" si="148"/>
        <v>0</v>
      </c>
      <c r="AD452" s="571"/>
      <c r="AE452" s="584">
        <f t="shared" si="149"/>
        <v>0</v>
      </c>
      <c r="AF452" s="584"/>
      <c r="AG452" s="584"/>
      <c r="AH452" s="584"/>
      <c r="AI452" s="584">
        <f t="shared" si="150"/>
        <v>0</v>
      </c>
      <c r="AJ452" s="571"/>
      <c r="AK452" s="562">
        <f t="shared" si="151"/>
        <v>0</v>
      </c>
      <c r="AL452" s="571"/>
      <c r="AM452" s="496">
        <f t="shared" si="153"/>
        <v>0</v>
      </c>
      <c r="AN452" s="496"/>
      <c r="AO452" s="496">
        <f t="shared" si="152"/>
        <v>0</v>
      </c>
    </row>
    <row r="453" spans="20:41" ht="15" hidden="1">
      <c r="T453" s="579"/>
      <c r="U453" s="580"/>
      <c r="V453" s="579">
        <v>4300</v>
      </c>
      <c r="W453" s="561" t="s">
        <v>127</v>
      </c>
      <c r="X453" s="581">
        <v>740</v>
      </c>
      <c r="Y453" s="581">
        <v>1262</v>
      </c>
      <c r="Z453" s="513">
        <v>0</v>
      </c>
      <c r="AA453" s="581">
        <v>1262</v>
      </c>
      <c r="AB453" s="513"/>
      <c r="AC453" s="582">
        <f t="shared" si="148"/>
        <v>1262</v>
      </c>
      <c r="AD453" s="571"/>
      <c r="AE453" s="584">
        <f t="shared" si="149"/>
        <v>1262</v>
      </c>
      <c r="AF453" s="584"/>
      <c r="AG453" s="584"/>
      <c r="AH453" s="584"/>
      <c r="AI453" s="584">
        <f t="shared" si="150"/>
        <v>1262</v>
      </c>
      <c r="AJ453" s="571">
        <v>276</v>
      </c>
      <c r="AK453" s="562">
        <f t="shared" si="151"/>
        <v>1538</v>
      </c>
      <c r="AL453" s="571"/>
      <c r="AM453" s="496">
        <f t="shared" si="153"/>
        <v>1538</v>
      </c>
      <c r="AN453" s="496"/>
      <c r="AO453" s="496">
        <f t="shared" si="152"/>
        <v>1538</v>
      </c>
    </row>
    <row r="454" spans="20:41" ht="15" hidden="1">
      <c r="T454" s="579"/>
      <c r="U454" s="580"/>
      <c r="V454" s="579">
        <v>4410</v>
      </c>
      <c r="W454" s="561" t="s">
        <v>149</v>
      </c>
      <c r="X454" s="581">
        <v>1080</v>
      </c>
      <c r="Y454" s="581">
        <v>1612</v>
      </c>
      <c r="Z454" s="513">
        <v>0</v>
      </c>
      <c r="AA454" s="581">
        <v>1612</v>
      </c>
      <c r="AB454" s="513"/>
      <c r="AC454" s="582">
        <f t="shared" si="148"/>
        <v>1612</v>
      </c>
      <c r="AD454" s="571"/>
      <c r="AE454" s="584">
        <f t="shared" si="149"/>
        <v>1612</v>
      </c>
      <c r="AF454" s="584"/>
      <c r="AG454" s="584"/>
      <c r="AH454" s="584"/>
      <c r="AI454" s="584">
        <f t="shared" si="150"/>
        <v>1612</v>
      </c>
      <c r="AJ454" s="571"/>
      <c r="AK454" s="562">
        <f t="shared" si="151"/>
        <v>1612</v>
      </c>
      <c r="AL454" s="571"/>
      <c r="AM454" s="496">
        <f t="shared" si="153"/>
        <v>1612</v>
      </c>
      <c r="AN454" s="496"/>
      <c r="AO454" s="496">
        <f t="shared" si="152"/>
        <v>1612</v>
      </c>
    </row>
    <row r="455" spans="20:41" ht="30" hidden="1">
      <c r="T455" s="579"/>
      <c r="U455" s="580"/>
      <c r="V455" s="579">
        <v>4440</v>
      </c>
      <c r="W455" s="561" t="s">
        <v>150</v>
      </c>
      <c r="X455" s="581">
        <v>6705</v>
      </c>
      <c r="Y455" s="581">
        <v>7789</v>
      </c>
      <c r="Z455" s="513">
        <v>0</v>
      </c>
      <c r="AA455" s="581">
        <v>7789</v>
      </c>
      <c r="AB455" s="513"/>
      <c r="AC455" s="582">
        <f t="shared" si="148"/>
        <v>7789</v>
      </c>
      <c r="AD455" s="571"/>
      <c r="AE455" s="584">
        <f t="shared" si="149"/>
        <v>7789</v>
      </c>
      <c r="AF455" s="584"/>
      <c r="AG455" s="584"/>
      <c r="AH455" s="584"/>
      <c r="AI455" s="584">
        <f t="shared" si="150"/>
        <v>7789</v>
      </c>
      <c r="AJ455" s="571"/>
      <c r="AK455" s="562">
        <f t="shared" si="151"/>
        <v>7789</v>
      </c>
      <c r="AL455" s="571"/>
      <c r="AM455" s="496">
        <f t="shared" si="153"/>
        <v>7789</v>
      </c>
      <c r="AN455" s="496"/>
      <c r="AO455" s="496">
        <f t="shared" si="152"/>
        <v>7789</v>
      </c>
    </row>
    <row r="456" spans="20:41" ht="15" hidden="1">
      <c r="T456" s="579"/>
      <c r="U456" s="580" t="s">
        <v>332</v>
      </c>
      <c r="V456" s="579"/>
      <c r="W456" s="561" t="s">
        <v>334</v>
      </c>
      <c r="X456" s="581"/>
      <c r="Y456" s="581"/>
      <c r="Z456" s="513"/>
      <c r="AA456" s="581"/>
      <c r="AB456" s="513"/>
      <c r="AC456" s="582">
        <v>0</v>
      </c>
      <c r="AD456" s="562">
        <v>20658</v>
      </c>
      <c r="AE456" s="584">
        <f>AE457</f>
        <v>20658</v>
      </c>
      <c r="AF456" s="584">
        <f>AF457</f>
        <v>0</v>
      </c>
      <c r="AG456" s="584"/>
      <c r="AH456" s="584"/>
      <c r="AI456" s="584">
        <f>AI457</f>
        <v>20658</v>
      </c>
      <c r="AJ456" s="571"/>
      <c r="AK456" s="562">
        <f t="shared" si="151"/>
        <v>20658</v>
      </c>
      <c r="AL456" s="571"/>
      <c r="AM456" s="496">
        <f t="shared" si="153"/>
        <v>20658</v>
      </c>
      <c r="AN456" s="496"/>
      <c r="AO456" s="496">
        <f>AO457</f>
        <v>20658</v>
      </c>
    </row>
    <row r="457" spans="20:41" ht="15" hidden="1">
      <c r="T457" s="579"/>
      <c r="U457" s="580"/>
      <c r="V457" s="579" t="s">
        <v>333</v>
      </c>
      <c r="W457" s="561" t="s">
        <v>335</v>
      </c>
      <c r="X457" s="581"/>
      <c r="Y457" s="581"/>
      <c r="Z457" s="513"/>
      <c r="AA457" s="581"/>
      <c r="AB457" s="513"/>
      <c r="AC457" s="582">
        <v>0</v>
      </c>
      <c r="AD457" s="562">
        <v>20658</v>
      </c>
      <c r="AE457" s="584">
        <v>20658</v>
      </c>
      <c r="AF457" s="584"/>
      <c r="AG457" s="584"/>
      <c r="AH457" s="584"/>
      <c r="AI457" s="584">
        <f>AE457+AF457</f>
        <v>20658</v>
      </c>
      <c r="AJ457" s="571"/>
      <c r="AK457" s="562">
        <f t="shared" si="151"/>
        <v>20658</v>
      </c>
      <c r="AL457" s="571"/>
      <c r="AM457" s="496">
        <f t="shared" si="153"/>
        <v>20658</v>
      </c>
      <c r="AN457" s="496"/>
      <c r="AO457" s="496">
        <f>AM457+AN457</f>
        <v>20658</v>
      </c>
    </row>
    <row r="458" spans="20:41" ht="15" hidden="1">
      <c r="T458" s="579"/>
      <c r="U458" s="580">
        <v>85446</v>
      </c>
      <c r="V458" s="579"/>
      <c r="W458" s="561" t="s">
        <v>186</v>
      </c>
      <c r="X458" s="581">
        <v>723</v>
      </c>
      <c r="Y458" s="581">
        <f>SUM(Y459)</f>
        <v>533</v>
      </c>
      <c r="Z458" s="513">
        <v>0</v>
      </c>
      <c r="AA458" s="581">
        <f>SUM(AA459)</f>
        <v>533</v>
      </c>
      <c r="AB458" s="513"/>
      <c r="AC458" s="582">
        <f t="shared" si="148"/>
        <v>533</v>
      </c>
      <c r="AD458" s="582">
        <f>AD459</f>
        <v>0</v>
      </c>
      <c r="AE458" s="583">
        <f>AE459</f>
        <v>533</v>
      </c>
      <c r="AF458" s="583">
        <f>AF459</f>
        <v>0</v>
      </c>
      <c r="AG458" s="583"/>
      <c r="AH458" s="583"/>
      <c r="AI458" s="583">
        <f>AI459</f>
        <v>533</v>
      </c>
      <c r="AJ458" s="571"/>
      <c r="AK458" s="562">
        <f t="shared" si="151"/>
        <v>533</v>
      </c>
      <c r="AL458" s="571"/>
      <c r="AM458" s="496">
        <f t="shared" si="153"/>
        <v>533</v>
      </c>
      <c r="AN458" s="496"/>
      <c r="AO458" s="496">
        <f>AO459</f>
        <v>533</v>
      </c>
    </row>
    <row r="459" spans="20:41" ht="15" hidden="1">
      <c r="T459" s="579"/>
      <c r="U459" s="580"/>
      <c r="V459" s="579">
        <v>3250</v>
      </c>
      <c r="W459" s="561" t="s">
        <v>188</v>
      </c>
      <c r="X459" s="581">
        <v>723</v>
      </c>
      <c r="Y459" s="581">
        <v>533</v>
      </c>
      <c r="Z459" s="513">
        <v>0</v>
      </c>
      <c r="AA459" s="581">
        <v>533</v>
      </c>
      <c r="AB459" s="513"/>
      <c r="AC459" s="582">
        <f t="shared" si="148"/>
        <v>533</v>
      </c>
      <c r="AD459" s="571"/>
      <c r="AE459" s="584">
        <f>AC459+AD459</f>
        <v>533</v>
      </c>
      <c r="AF459" s="584"/>
      <c r="AG459" s="584"/>
      <c r="AH459" s="584"/>
      <c r="AI459" s="584">
        <f>AE459+AF459</f>
        <v>533</v>
      </c>
      <c r="AJ459" s="571"/>
      <c r="AK459" s="562">
        <f t="shared" si="151"/>
        <v>533</v>
      </c>
      <c r="AL459" s="571"/>
      <c r="AM459" s="496">
        <f t="shared" si="153"/>
        <v>533</v>
      </c>
      <c r="AN459" s="496"/>
      <c r="AO459" s="496">
        <f>AM459+AN459</f>
        <v>533</v>
      </c>
    </row>
    <row r="460" spans="20:41" ht="15" hidden="1">
      <c r="T460" s="579"/>
      <c r="U460" s="580" t="s">
        <v>270</v>
      </c>
      <c r="V460" s="579"/>
      <c r="W460" s="561" t="s">
        <v>16</v>
      </c>
      <c r="X460" s="581"/>
      <c r="Y460" s="581">
        <v>0</v>
      </c>
      <c r="Z460" s="496">
        <v>154439</v>
      </c>
      <c r="AA460" s="581">
        <f>SUM(AA465)</f>
        <v>154439</v>
      </c>
      <c r="AB460" s="513"/>
      <c r="AC460" s="582">
        <f t="shared" si="148"/>
        <v>154439</v>
      </c>
      <c r="AD460" s="582">
        <f>AD461+AD465</f>
        <v>3000</v>
      </c>
      <c r="AE460" s="583">
        <f>SUM(AE461:AE465)</f>
        <v>157439</v>
      </c>
      <c r="AF460" s="583">
        <f>SUM(AF461:AF465)</f>
        <v>0</v>
      </c>
      <c r="AG460" s="583"/>
      <c r="AH460" s="583"/>
      <c r="AI460" s="583">
        <f>SUM(AI461:AI465)</f>
        <v>157439</v>
      </c>
      <c r="AJ460" s="571"/>
      <c r="AK460" s="562">
        <f t="shared" si="151"/>
        <v>157439</v>
      </c>
      <c r="AL460" s="571"/>
      <c r="AM460" s="496">
        <f t="shared" si="153"/>
        <v>157439</v>
      </c>
      <c r="AN460" s="496"/>
      <c r="AO460" s="496">
        <f>SUM(AO461:AO465)</f>
        <v>157439</v>
      </c>
    </row>
    <row r="461" spans="20:41" ht="75" hidden="1">
      <c r="T461" s="579"/>
      <c r="U461" s="580"/>
      <c r="V461" s="579" t="s">
        <v>138</v>
      </c>
      <c r="W461" s="561" t="s">
        <v>139</v>
      </c>
      <c r="X461" s="581"/>
      <c r="Y461" s="581"/>
      <c r="Z461" s="496"/>
      <c r="AA461" s="581"/>
      <c r="AB461" s="513"/>
      <c r="AC461" s="582">
        <v>0</v>
      </c>
      <c r="AD461" s="608">
        <v>3000</v>
      </c>
      <c r="AE461" s="595">
        <v>3000</v>
      </c>
      <c r="AF461" s="584">
        <v>-3000</v>
      </c>
      <c r="AG461" s="584"/>
      <c r="AH461" s="584"/>
      <c r="AI461" s="584">
        <f>AE461+AF461</f>
        <v>0</v>
      </c>
      <c r="AJ461" s="571"/>
      <c r="AK461" s="562">
        <f t="shared" si="151"/>
        <v>0</v>
      </c>
      <c r="AL461" s="571"/>
      <c r="AM461" s="496">
        <f t="shared" si="153"/>
        <v>0</v>
      </c>
      <c r="AN461" s="496"/>
      <c r="AO461" s="496">
        <f>AM461+AN461</f>
        <v>0</v>
      </c>
    </row>
    <row r="462" spans="20:41" ht="15" hidden="1">
      <c r="T462" s="579"/>
      <c r="U462" s="580"/>
      <c r="V462" s="609" t="s">
        <v>173</v>
      </c>
      <c r="W462" s="561" t="s">
        <v>174</v>
      </c>
      <c r="X462" s="586"/>
      <c r="Y462" s="586"/>
      <c r="Z462" s="513"/>
      <c r="AA462" s="586"/>
      <c r="AB462" s="513"/>
      <c r="AC462" s="582"/>
      <c r="AD462" s="562"/>
      <c r="AE462" s="584"/>
      <c r="AF462" s="584">
        <v>1500</v>
      </c>
      <c r="AG462" s="584"/>
      <c r="AH462" s="584"/>
      <c r="AI462" s="584">
        <f>AE462+AF462</f>
        <v>1500</v>
      </c>
      <c r="AJ462" s="571"/>
      <c r="AK462" s="562">
        <f t="shared" si="151"/>
        <v>1500</v>
      </c>
      <c r="AL462" s="571"/>
      <c r="AM462" s="496">
        <f t="shared" si="153"/>
        <v>1500</v>
      </c>
      <c r="AN462" s="496"/>
      <c r="AO462" s="496">
        <f>AM462+AN462</f>
        <v>1500</v>
      </c>
    </row>
    <row r="463" spans="20:41" ht="15" hidden="1">
      <c r="T463" s="579"/>
      <c r="U463" s="580"/>
      <c r="V463" s="610" t="s">
        <v>191</v>
      </c>
      <c r="W463" s="561" t="s">
        <v>132</v>
      </c>
      <c r="X463" s="600"/>
      <c r="Y463" s="600"/>
      <c r="Z463" s="611"/>
      <c r="AA463" s="600"/>
      <c r="AB463" s="611"/>
      <c r="AC463" s="608"/>
      <c r="AD463" s="562"/>
      <c r="AE463" s="584"/>
      <c r="AF463" s="584">
        <v>750</v>
      </c>
      <c r="AG463" s="584"/>
      <c r="AH463" s="584"/>
      <c r="AI463" s="584">
        <f>AE463+AF463</f>
        <v>750</v>
      </c>
      <c r="AJ463" s="571"/>
      <c r="AK463" s="562">
        <f t="shared" si="151"/>
        <v>750</v>
      </c>
      <c r="AL463" s="571"/>
      <c r="AM463" s="496">
        <f t="shared" si="153"/>
        <v>750</v>
      </c>
      <c r="AN463" s="496"/>
      <c r="AO463" s="496">
        <f>AM463+AN463</f>
        <v>750</v>
      </c>
    </row>
    <row r="464" spans="20:41" ht="15" hidden="1">
      <c r="T464" s="579"/>
      <c r="U464" s="580"/>
      <c r="V464" s="598">
        <v>4300</v>
      </c>
      <c r="W464" s="561" t="s">
        <v>127</v>
      </c>
      <c r="X464" s="571"/>
      <c r="Y464" s="571"/>
      <c r="Z464" s="571"/>
      <c r="AA464" s="571"/>
      <c r="AB464" s="571"/>
      <c r="AC464" s="571"/>
      <c r="AD464" s="571"/>
      <c r="AE464" s="571"/>
      <c r="AF464" s="584">
        <v>750</v>
      </c>
      <c r="AG464" s="584"/>
      <c r="AH464" s="584"/>
      <c r="AI464" s="584">
        <f>AE464+AF464</f>
        <v>750</v>
      </c>
      <c r="AJ464" s="571"/>
      <c r="AK464" s="562">
        <f t="shared" si="151"/>
        <v>750</v>
      </c>
      <c r="AL464" s="571"/>
      <c r="AM464" s="496">
        <f t="shared" si="153"/>
        <v>750</v>
      </c>
      <c r="AN464" s="496"/>
      <c r="AO464" s="496">
        <f>AM464+AN464</f>
        <v>750</v>
      </c>
    </row>
    <row r="465" spans="20:41" ht="15" hidden="1">
      <c r="T465" s="579"/>
      <c r="U465" s="580"/>
      <c r="V465" s="579" t="s">
        <v>180</v>
      </c>
      <c r="W465" s="561" t="s">
        <v>181</v>
      </c>
      <c r="X465" s="581"/>
      <c r="Y465" s="581">
        <v>0</v>
      </c>
      <c r="Z465" s="496">
        <v>154439</v>
      </c>
      <c r="AA465" s="581">
        <f>SUM(Y465:Z465)</f>
        <v>154439</v>
      </c>
      <c r="AB465" s="513"/>
      <c r="AC465" s="582">
        <f t="shared" si="148"/>
        <v>154439</v>
      </c>
      <c r="AD465" s="571"/>
      <c r="AE465" s="584">
        <f>AC465+AD465</f>
        <v>154439</v>
      </c>
      <c r="AF465" s="584"/>
      <c r="AG465" s="584"/>
      <c r="AH465" s="584"/>
      <c r="AI465" s="584">
        <f>AE465+AF465</f>
        <v>154439</v>
      </c>
      <c r="AJ465" s="571"/>
      <c r="AK465" s="562">
        <f t="shared" si="151"/>
        <v>154439</v>
      </c>
      <c r="AL465" s="571"/>
      <c r="AM465" s="496">
        <f t="shared" si="153"/>
        <v>154439</v>
      </c>
      <c r="AN465" s="496"/>
      <c r="AO465" s="496">
        <f>AM465+AN465</f>
        <v>154439</v>
      </c>
    </row>
    <row r="466" spans="20:41" ht="29.25">
      <c r="T466" s="574">
        <v>900</v>
      </c>
      <c r="U466" s="575"/>
      <c r="V466" s="574"/>
      <c r="W466" s="570" t="s">
        <v>111</v>
      </c>
      <c r="X466" s="576">
        <f>SUM(X467+X470+X473+X476+X478+X482+X485)</f>
        <v>983818</v>
      </c>
      <c r="Y466" s="576">
        <f>SUM(Y467+Y470+Y473+Y476+Y478+Y482+Y485)</f>
        <v>1191021</v>
      </c>
      <c r="Z466" s="513">
        <v>0</v>
      </c>
      <c r="AA466" s="576">
        <f aca="true" t="shared" si="154" ref="AA466:AK466">SUM(AA467+AA470+AA473+AA476+AA478+AA482+AA485)</f>
        <v>1191021</v>
      </c>
      <c r="AB466" s="576">
        <f t="shared" si="154"/>
        <v>53650</v>
      </c>
      <c r="AC466" s="576">
        <f t="shared" si="154"/>
        <v>1244671</v>
      </c>
      <c r="AD466" s="576">
        <f t="shared" si="154"/>
        <v>18016</v>
      </c>
      <c r="AE466" s="577">
        <f t="shared" si="154"/>
        <v>1262687</v>
      </c>
      <c r="AF466" s="577">
        <f t="shared" si="154"/>
        <v>21500</v>
      </c>
      <c r="AG466" s="577"/>
      <c r="AH466" s="577"/>
      <c r="AI466" s="577">
        <f t="shared" si="154"/>
        <v>1284187</v>
      </c>
      <c r="AJ466" s="577">
        <f t="shared" si="154"/>
        <v>31000</v>
      </c>
      <c r="AK466" s="577">
        <f t="shared" si="154"/>
        <v>1315187</v>
      </c>
      <c r="AL466" s="571"/>
      <c r="AM466" s="490">
        <f t="shared" si="153"/>
        <v>1315187</v>
      </c>
      <c r="AN466" s="490">
        <f>AN467+AN470+AN473+AN476+AN478+AN482+AN485</f>
        <v>16000</v>
      </c>
      <c r="AO466" s="490">
        <f>AO467+AO470+AO473+AO476+AO478+AO482+AO485</f>
        <v>1331187</v>
      </c>
    </row>
    <row r="467" spans="20:41" ht="15" hidden="1">
      <c r="T467" s="579"/>
      <c r="U467" s="580">
        <v>90001</v>
      </c>
      <c r="V467" s="579"/>
      <c r="W467" s="561" t="s">
        <v>220</v>
      </c>
      <c r="X467" s="581">
        <f>SUM(X468:X469)</f>
        <v>10000</v>
      </c>
      <c r="Y467" s="581">
        <f>SUM(Y468:Y469)</f>
        <v>10000</v>
      </c>
      <c r="Z467" s="513">
        <v>0</v>
      </c>
      <c r="AA467" s="581">
        <f aca="true" t="shared" si="155" ref="AA467:AI467">SUM(AA468:AA469)</f>
        <v>10000</v>
      </c>
      <c r="AB467" s="581">
        <f t="shared" si="155"/>
        <v>0</v>
      </c>
      <c r="AC467" s="581">
        <f t="shared" si="155"/>
        <v>10000</v>
      </c>
      <c r="AD467" s="581">
        <f t="shared" si="155"/>
        <v>0</v>
      </c>
      <c r="AE467" s="589">
        <f t="shared" si="155"/>
        <v>10000</v>
      </c>
      <c r="AF467" s="589">
        <f t="shared" si="155"/>
        <v>0</v>
      </c>
      <c r="AG467" s="589"/>
      <c r="AH467" s="589"/>
      <c r="AI467" s="589">
        <f t="shared" si="155"/>
        <v>10000</v>
      </c>
      <c r="AJ467" s="571"/>
      <c r="AK467" s="562">
        <f aca="true" t="shared" si="156" ref="AK467:AK472">AI467+AJ467</f>
        <v>10000</v>
      </c>
      <c r="AL467" s="571"/>
      <c r="AM467" s="496">
        <f t="shared" si="153"/>
        <v>10000</v>
      </c>
      <c r="AN467" s="496"/>
      <c r="AO467" s="496">
        <f>SUM(AO468:AO469)</f>
        <v>10000</v>
      </c>
    </row>
    <row r="468" spans="20:41" ht="15" hidden="1">
      <c r="T468" s="579"/>
      <c r="U468" s="580"/>
      <c r="V468" s="579" t="s">
        <v>140</v>
      </c>
      <c r="W468" s="561" t="s">
        <v>127</v>
      </c>
      <c r="X468" s="581">
        <v>5000</v>
      </c>
      <c r="Y468" s="581">
        <v>5000</v>
      </c>
      <c r="Z468" s="513">
        <v>0</v>
      </c>
      <c r="AA468" s="581">
        <v>5000</v>
      </c>
      <c r="AB468" s="513"/>
      <c r="AC468" s="582">
        <f>AA468+AB468</f>
        <v>5000</v>
      </c>
      <c r="AD468" s="571"/>
      <c r="AE468" s="584">
        <f>AC468+AD468</f>
        <v>5000</v>
      </c>
      <c r="AF468" s="584"/>
      <c r="AG468" s="584"/>
      <c r="AH468" s="584"/>
      <c r="AI468" s="584">
        <f>AE468+AF468</f>
        <v>5000</v>
      </c>
      <c r="AJ468" s="571"/>
      <c r="AK468" s="562">
        <f t="shared" si="156"/>
        <v>5000</v>
      </c>
      <c r="AL468" s="571"/>
      <c r="AM468" s="496">
        <f t="shared" si="153"/>
        <v>5000</v>
      </c>
      <c r="AN468" s="496"/>
      <c r="AO468" s="496">
        <f>AM468+AN468</f>
        <v>5000</v>
      </c>
    </row>
    <row r="469" spans="20:41" ht="15" hidden="1">
      <c r="T469" s="579"/>
      <c r="U469" s="580"/>
      <c r="V469" s="579">
        <v>4430</v>
      </c>
      <c r="W469" s="561" t="s">
        <v>144</v>
      </c>
      <c r="X469" s="581">
        <v>5000</v>
      </c>
      <c r="Y469" s="581">
        <v>5000</v>
      </c>
      <c r="Z469" s="513">
        <v>0</v>
      </c>
      <c r="AA469" s="581">
        <v>5000</v>
      </c>
      <c r="AB469" s="513"/>
      <c r="AC469" s="582">
        <f>AA469+AB469</f>
        <v>5000</v>
      </c>
      <c r="AD469" s="571"/>
      <c r="AE469" s="584">
        <f>AC469+AD469</f>
        <v>5000</v>
      </c>
      <c r="AF469" s="584"/>
      <c r="AG469" s="584"/>
      <c r="AH469" s="584"/>
      <c r="AI469" s="584">
        <f>AE469+AF469</f>
        <v>5000</v>
      </c>
      <c r="AJ469" s="571"/>
      <c r="AK469" s="562">
        <f t="shared" si="156"/>
        <v>5000</v>
      </c>
      <c r="AL469" s="571"/>
      <c r="AM469" s="496">
        <f t="shared" si="153"/>
        <v>5000</v>
      </c>
      <c r="AN469" s="496"/>
      <c r="AO469" s="496">
        <f>AM469+AN469</f>
        <v>5000</v>
      </c>
    </row>
    <row r="470" spans="20:41" ht="15" hidden="1">
      <c r="T470" s="579"/>
      <c r="U470" s="580">
        <v>90003</v>
      </c>
      <c r="V470" s="579"/>
      <c r="W470" s="561" t="s">
        <v>221</v>
      </c>
      <c r="X470" s="581">
        <f>SUM(X471:X472)</f>
        <v>12000</v>
      </c>
      <c r="Y470" s="581">
        <f>SUM(Y471:Y472)</f>
        <v>12390</v>
      </c>
      <c r="Z470" s="513">
        <v>0</v>
      </c>
      <c r="AA470" s="581">
        <f aca="true" t="shared" si="157" ref="AA470:AI470">SUM(AA471:AA472)</f>
        <v>12390</v>
      </c>
      <c r="AB470" s="581">
        <f t="shared" si="157"/>
        <v>0</v>
      </c>
      <c r="AC470" s="581">
        <f t="shared" si="157"/>
        <v>12390</v>
      </c>
      <c r="AD470" s="581">
        <f t="shared" si="157"/>
        <v>0</v>
      </c>
      <c r="AE470" s="589">
        <f t="shared" si="157"/>
        <v>12390</v>
      </c>
      <c r="AF470" s="589">
        <f t="shared" si="157"/>
        <v>4500</v>
      </c>
      <c r="AG470" s="589"/>
      <c r="AH470" s="589"/>
      <c r="AI470" s="589">
        <f t="shared" si="157"/>
        <v>16890</v>
      </c>
      <c r="AJ470" s="571"/>
      <c r="AK470" s="562">
        <f t="shared" si="156"/>
        <v>16890</v>
      </c>
      <c r="AL470" s="571"/>
      <c r="AM470" s="496">
        <f t="shared" si="153"/>
        <v>16890</v>
      </c>
      <c r="AN470" s="496"/>
      <c r="AO470" s="496">
        <f>SUM(AO471:AO472)</f>
        <v>16890</v>
      </c>
    </row>
    <row r="471" spans="20:41" ht="15" hidden="1">
      <c r="T471" s="579"/>
      <c r="U471" s="580"/>
      <c r="V471" s="579">
        <v>4210</v>
      </c>
      <c r="W471" s="561" t="s">
        <v>132</v>
      </c>
      <c r="X471" s="581">
        <v>3000</v>
      </c>
      <c r="Y471" s="581">
        <v>3090</v>
      </c>
      <c r="Z471" s="513">
        <v>0</v>
      </c>
      <c r="AA471" s="581">
        <v>3090</v>
      </c>
      <c r="AB471" s="513"/>
      <c r="AC471" s="612">
        <f>AA471+AB471</f>
        <v>3090</v>
      </c>
      <c r="AD471" s="571"/>
      <c r="AE471" s="584">
        <f>AC471+AD471</f>
        <v>3090</v>
      </c>
      <c r="AF471" s="584"/>
      <c r="AG471" s="584"/>
      <c r="AH471" s="584"/>
      <c r="AI471" s="584">
        <f>AE471+AF471</f>
        <v>3090</v>
      </c>
      <c r="AJ471" s="571"/>
      <c r="AK471" s="562">
        <f t="shared" si="156"/>
        <v>3090</v>
      </c>
      <c r="AL471" s="571"/>
      <c r="AM471" s="496">
        <f t="shared" si="153"/>
        <v>3090</v>
      </c>
      <c r="AN471" s="496"/>
      <c r="AO471" s="496">
        <f>AM471+AN471</f>
        <v>3090</v>
      </c>
    </row>
    <row r="472" spans="20:41" ht="15" hidden="1">
      <c r="T472" s="579"/>
      <c r="U472" s="580"/>
      <c r="V472" s="579">
        <v>4300</v>
      </c>
      <c r="W472" s="561" t="s">
        <v>127</v>
      </c>
      <c r="X472" s="581">
        <v>9000</v>
      </c>
      <c r="Y472" s="581">
        <v>9300</v>
      </c>
      <c r="Z472" s="513">
        <v>0</v>
      </c>
      <c r="AA472" s="581">
        <v>9300</v>
      </c>
      <c r="AB472" s="513"/>
      <c r="AC472" s="612">
        <f>AA472+AB472</f>
        <v>9300</v>
      </c>
      <c r="AD472" s="571"/>
      <c r="AE472" s="584">
        <f>AC472+AD472</f>
        <v>9300</v>
      </c>
      <c r="AF472" s="584">
        <v>4500</v>
      </c>
      <c r="AG472" s="584"/>
      <c r="AH472" s="584"/>
      <c r="AI472" s="584">
        <f>AE472+AF472</f>
        <v>13800</v>
      </c>
      <c r="AJ472" s="571"/>
      <c r="AK472" s="562">
        <f t="shared" si="156"/>
        <v>13800</v>
      </c>
      <c r="AL472" s="571"/>
      <c r="AM472" s="496">
        <f t="shared" si="153"/>
        <v>13800</v>
      </c>
      <c r="AN472" s="496"/>
      <c r="AO472" s="496">
        <f>AM472+AN472</f>
        <v>13800</v>
      </c>
    </row>
    <row r="473" spans="20:41" ht="15" hidden="1">
      <c r="T473" s="579"/>
      <c r="U473" s="580">
        <v>90004</v>
      </c>
      <c r="V473" s="579"/>
      <c r="W473" s="561" t="s">
        <v>223</v>
      </c>
      <c r="X473" s="581">
        <f>SUM(X474:X475)</f>
        <v>3570</v>
      </c>
      <c r="Y473" s="581">
        <f>SUM(Y474:Y475)</f>
        <v>3680</v>
      </c>
      <c r="Z473" s="513">
        <v>0</v>
      </c>
      <c r="AA473" s="581">
        <f aca="true" t="shared" si="158" ref="AA473:AI473">SUM(AA474:AA475)</f>
        <v>3680</v>
      </c>
      <c r="AB473" s="581">
        <f t="shared" si="158"/>
        <v>0</v>
      </c>
      <c r="AC473" s="581">
        <f t="shared" si="158"/>
        <v>3680</v>
      </c>
      <c r="AD473" s="581">
        <f t="shared" si="158"/>
        <v>0</v>
      </c>
      <c r="AE473" s="589">
        <f t="shared" si="158"/>
        <v>3680</v>
      </c>
      <c r="AF473" s="589">
        <f t="shared" si="158"/>
        <v>0</v>
      </c>
      <c r="AG473" s="589"/>
      <c r="AH473" s="589"/>
      <c r="AI473" s="589">
        <f t="shared" si="158"/>
        <v>3680</v>
      </c>
      <c r="AJ473" s="571">
        <f>SUM(AJ474:AJ475)</f>
        <v>10000</v>
      </c>
      <c r="AK473" s="571">
        <f>SUM(AK474:AK475)</f>
        <v>13680</v>
      </c>
      <c r="AL473" s="571"/>
      <c r="AM473" s="496">
        <f t="shared" si="153"/>
        <v>13680</v>
      </c>
      <c r="AN473" s="496"/>
      <c r="AO473" s="496">
        <f>SUM(AO474:AO475)</f>
        <v>13680</v>
      </c>
    </row>
    <row r="474" spans="20:41" ht="15" hidden="1">
      <c r="T474" s="579"/>
      <c r="U474" s="580"/>
      <c r="V474" s="579">
        <v>4210</v>
      </c>
      <c r="W474" s="561" t="s">
        <v>132</v>
      </c>
      <c r="X474" s="581">
        <v>2000</v>
      </c>
      <c r="Y474" s="581">
        <v>2100</v>
      </c>
      <c r="Z474" s="513">
        <v>0</v>
      </c>
      <c r="AA474" s="581">
        <v>2100</v>
      </c>
      <c r="AB474" s="513"/>
      <c r="AC474" s="582">
        <f>AA474+AB474</f>
        <v>2100</v>
      </c>
      <c r="AD474" s="571"/>
      <c r="AE474" s="584">
        <f>AC474+AD474</f>
        <v>2100</v>
      </c>
      <c r="AF474" s="584"/>
      <c r="AG474" s="584"/>
      <c r="AH474" s="584"/>
      <c r="AI474" s="584">
        <f>AE474+AF474</f>
        <v>2100</v>
      </c>
      <c r="AJ474" s="571">
        <v>2000</v>
      </c>
      <c r="AK474" s="562">
        <f>AI474+AJ474</f>
        <v>4100</v>
      </c>
      <c r="AL474" s="571"/>
      <c r="AM474" s="496">
        <f t="shared" si="153"/>
        <v>4100</v>
      </c>
      <c r="AN474" s="496"/>
      <c r="AO474" s="496">
        <f>AM474+AN474</f>
        <v>4100</v>
      </c>
    </row>
    <row r="475" spans="20:41" ht="15" hidden="1">
      <c r="T475" s="579"/>
      <c r="U475" s="580"/>
      <c r="V475" s="579">
        <v>4300</v>
      </c>
      <c r="W475" s="561" t="s">
        <v>127</v>
      </c>
      <c r="X475" s="581">
        <v>1570</v>
      </c>
      <c r="Y475" s="581">
        <v>1580</v>
      </c>
      <c r="Z475" s="513">
        <v>0</v>
      </c>
      <c r="AA475" s="581">
        <v>1580</v>
      </c>
      <c r="AB475" s="513"/>
      <c r="AC475" s="582">
        <f>AA475+AB475</f>
        <v>1580</v>
      </c>
      <c r="AD475" s="571"/>
      <c r="AE475" s="584">
        <f>AC475+AD475</f>
        <v>1580</v>
      </c>
      <c r="AF475" s="584"/>
      <c r="AG475" s="584"/>
      <c r="AH475" s="584"/>
      <c r="AI475" s="584">
        <f>AE475+AF475</f>
        <v>1580</v>
      </c>
      <c r="AJ475" s="571">
        <v>8000</v>
      </c>
      <c r="AK475" s="562">
        <f>AI475+AJ475</f>
        <v>9580</v>
      </c>
      <c r="AL475" s="571"/>
      <c r="AM475" s="496">
        <f t="shared" si="153"/>
        <v>9580</v>
      </c>
      <c r="AN475" s="496"/>
      <c r="AO475" s="496">
        <f>AM475+AN475</f>
        <v>9580</v>
      </c>
    </row>
    <row r="476" spans="20:41" ht="15" hidden="1">
      <c r="T476" s="579"/>
      <c r="U476" s="580">
        <v>90013</v>
      </c>
      <c r="V476" s="579"/>
      <c r="W476" s="561" t="s">
        <v>224</v>
      </c>
      <c r="X476" s="581">
        <v>6750</v>
      </c>
      <c r="Y476" s="581">
        <f>SUM(Y477)</f>
        <v>6750</v>
      </c>
      <c r="Z476" s="513">
        <v>0</v>
      </c>
      <c r="AA476" s="581">
        <f aca="true" t="shared" si="159" ref="AA476:AI476">SUM(AA477)</f>
        <v>6750</v>
      </c>
      <c r="AB476" s="581">
        <f t="shared" si="159"/>
        <v>0</v>
      </c>
      <c r="AC476" s="581">
        <f t="shared" si="159"/>
        <v>6750</v>
      </c>
      <c r="AD476" s="581">
        <f t="shared" si="159"/>
        <v>0</v>
      </c>
      <c r="AE476" s="589">
        <f t="shared" si="159"/>
        <v>6750</v>
      </c>
      <c r="AF476" s="589">
        <f t="shared" si="159"/>
        <v>0</v>
      </c>
      <c r="AG476" s="589"/>
      <c r="AH476" s="589"/>
      <c r="AI476" s="589">
        <f t="shared" si="159"/>
        <v>6750</v>
      </c>
      <c r="AJ476" s="571"/>
      <c r="AK476" s="562">
        <f aca="true" t="shared" si="160" ref="AK476:AK484">AI476+AJ476</f>
        <v>6750</v>
      </c>
      <c r="AL476" s="571"/>
      <c r="AM476" s="496">
        <f t="shared" si="153"/>
        <v>6750</v>
      </c>
      <c r="AN476" s="496"/>
      <c r="AO476" s="496">
        <f>AO477</f>
        <v>6750</v>
      </c>
    </row>
    <row r="477" spans="20:41" ht="75" hidden="1">
      <c r="T477" s="579"/>
      <c r="U477" s="580"/>
      <c r="V477" s="579">
        <v>6300</v>
      </c>
      <c r="W477" s="561" t="s">
        <v>222</v>
      </c>
      <c r="X477" s="586">
        <v>6750</v>
      </c>
      <c r="Y477" s="586">
        <v>6750</v>
      </c>
      <c r="Z477" s="513">
        <v>0</v>
      </c>
      <c r="AA477" s="586">
        <v>6750</v>
      </c>
      <c r="AB477" s="513"/>
      <c r="AC477" s="582">
        <f>AA477+AB477</f>
        <v>6750</v>
      </c>
      <c r="AD477" s="571"/>
      <c r="AE477" s="584">
        <f>AD477+AC477</f>
        <v>6750</v>
      </c>
      <c r="AF477" s="584"/>
      <c r="AG477" s="584"/>
      <c r="AH477" s="584"/>
      <c r="AI477" s="584">
        <f>AE477+AF477</f>
        <v>6750</v>
      </c>
      <c r="AJ477" s="571"/>
      <c r="AK477" s="562">
        <f t="shared" si="160"/>
        <v>6750</v>
      </c>
      <c r="AL477" s="571"/>
      <c r="AM477" s="496">
        <f t="shared" si="153"/>
        <v>6750</v>
      </c>
      <c r="AN477" s="496"/>
      <c r="AO477" s="496">
        <f>AM477+AN477</f>
        <v>6750</v>
      </c>
    </row>
    <row r="478" spans="20:41" ht="15" hidden="1">
      <c r="T478" s="579"/>
      <c r="U478" s="580">
        <v>90015</v>
      </c>
      <c r="V478" s="579"/>
      <c r="W478" s="561" t="s">
        <v>112</v>
      </c>
      <c r="X478" s="581">
        <f>SUM(X479:X480)</f>
        <v>245378</v>
      </c>
      <c r="Y478" s="581">
        <f>SUM(Y479:Y481)</f>
        <v>514375</v>
      </c>
      <c r="Z478" s="513">
        <v>0</v>
      </c>
      <c r="AA478" s="581">
        <f aca="true" t="shared" si="161" ref="AA478:AI478">SUM(AA479:AA481)</f>
        <v>514375</v>
      </c>
      <c r="AB478" s="581">
        <f t="shared" si="161"/>
        <v>0</v>
      </c>
      <c r="AC478" s="581">
        <f t="shared" si="161"/>
        <v>514375</v>
      </c>
      <c r="AD478" s="581">
        <f t="shared" si="161"/>
        <v>0</v>
      </c>
      <c r="AE478" s="589">
        <f t="shared" si="161"/>
        <v>514375</v>
      </c>
      <c r="AF478" s="589">
        <f t="shared" si="161"/>
        <v>0</v>
      </c>
      <c r="AG478" s="589"/>
      <c r="AH478" s="589"/>
      <c r="AI478" s="589">
        <f t="shared" si="161"/>
        <v>514375</v>
      </c>
      <c r="AJ478" s="571"/>
      <c r="AK478" s="562">
        <f t="shared" si="160"/>
        <v>514375</v>
      </c>
      <c r="AL478" s="571"/>
      <c r="AM478" s="496">
        <f t="shared" si="153"/>
        <v>514375</v>
      </c>
      <c r="AN478" s="496"/>
      <c r="AO478" s="496">
        <f>SUM(AO479:AO481)</f>
        <v>514375</v>
      </c>
    </row>
    <row r="479" spans="20:41" ht="15" hidden="1">
      <c r="T479" s="579"/>
      <c r="U479" s="580"/>
      <c r="V479" s="579">
        <v>4260</v>
      </c>
      <c r="W479" s="561" t="s">
        <v>154</v>
      </c>
      <c r="X479" s="581">
        <v>147951</v>
      </c>
      <c r="Y479" s="581">
        <v>162600</v>
      </c>
      <c r="Z479" s="513">
        <v>0</v>
      </c>
      <c r="AA479" s="581">
        <v>162600</v>
      </c>
      <c r="AB479" s="513"/>
      <c r="AC479" s="582">
        <f>AA479+AB479</f>
        <v>162600</v>
      </c>
      <c r="AD479" s="571"/>
      <c r="AE479" s="584">
        <f>AC479+AD479</f>
        <v>162600</v>
      </c>
      <c r="AF479" s="584"/>
      <c r="AG479" s="584"/>
      <c r="AH479" s="584"/>
      <c r="AI479" s="584">
        <f>AE479+AF479</f>
        <v>162600</v>
      </c>
      <c r="AJ479" s="571"/>
      <c r="AK479" s="562">
        <f t="shared" si="160"/>
        <v>162600</v>
      </c>
      <c r="AL479" s="571"/>
      <c r="AM479" s="496">
        <f t="shared" si="153"/>
        <v>162600</v>
      </c>
      <c r="AN479" s="496"/>
      <c r="AO479" s="496">
        <f>AM479+AN479</f>
        <v>162600</v>
      </c>
    </row>
    <row r="480" spans="20:41" ht="15" hidden="1">
      <c r="T480" s="579"/>
      <c r="U480" s="580"/>
      <c r="V480" s="579">
        <v>4270</v>
      </c>
      <c r="W480" s="561" t="s">
        <v>133</v>
      </c>
      <c r="X480" s="581">
        <v>97427</v>
      </c>
      <c r="Y480" s="581">
        <v>107230</v>
      </c>
      <c r="Z480" s="513">
        <v>0</v>
      </c>
      <c r="AA480" s="581">
        <v>107230</v>
      </c>
      <c r="AB480" s="513"/>
      <c r="AC480" s="582">
        <f>AA480+AB480</f>
        <v>107230</v>
      </c>
      <c r="AD480" s="571"/>
      <c r="AE480" s="584">
        <f>AC480+AD480</f>
        <v>107230</v>
      </c>
      <c r="AF480" s="584"/>
      <c r="AG480" s="584"/>
      <c r="AH480" s="584"/>
      <c r="AI480" s="584">
        <f>AE480+AF480</f>
        <v>107230</v>
      </c>
      <c r="AJ480" s="571"/>
      <c r="AK480" s="562">
        <f t="shared" si="160"/>
        <v>107230</v>
      </c>
      <c r="AL480" s="571"/>
      <c r="AM480" s="496">
        <f t="shared" si="153"/>
        <v>107230</v>
      </c>
      <c r="AN480" s="496"/>
      <c r="AO480" s="496">
        <f>AM480+AN480</f>
        <v>107230</v>
      </c>
    </row>
    <row r="481" spans="20:41" ht="30" hidden="1">
      <c r="T481" s="579"/>
      <c r="U481" s="580"/>
      <c r="V481" s="579" t="s">
        <v>178</v>
      </c>
      <c r="W481" s="561" t="s">
        <v>121</v>
      </c>
      <c r="X481" s="581">
        <v>0</v>
      </c>
      <c r="Y481" s="581">
        <v>244545</v>
      </c>
      <c r="Z481" s="513">
        <v>0</v>
      </c>
      <c r="AA481" s="581">
        <v>244545</v>
      </c>
      <c r="AB481" s="513"/>
      <c r="AC481" s="582">
        <f>AA481+AB481</f>
        <v>244545</v>
      </c>
      <c r="AD481" s="571"/>
      <c r="AE481" s="584">
        <f>AC481+AD481</f>
        <v>244545</v>
      </c>
      <c r="AF481" s="584"/>
      <c r="AG481" s="584"/>
      <c r="AH481" s="584"/>
      <c r="AI481" s="584">
        <f>AE481+AF481</f>
        <v>244545</v>
      </c>
      <c r="AJ481" s="571"/>
      <c r="AK481" s="562">
        <f t="shared" si="160"/>
        <v>244545</v>
      </c>
      <c r="AL481" s="571"/>
      <c r="AM481" s="496">
        <f t="shared" si="153"/>
        <v>244545</v>
      </c>
      <c r="AN481" s="496"/>
      <c r="AO481" s="496">
        <f>AM481+AN481</f>
        <v>244545</v>
      </c>
    </row>
    <row r="482" spans="20:41" ht="15">
      <c r="T482" s="579"/>
      <c r="U482" s="613">
        <v>90017</v>
      </c>
      <c r="V482" s="579"/>
      <c r="W482" s="585" t="s">
        <v>225</v>
      </c>
      <c r="X482" s="581">
        <f>SUM(X483:X483)</f>
        <v>529220</v>
      </c>
      <c r="Y482" s="581">
        <f>SUM(Y483:Y483)</f>
        <v>571076</v>
      </c>
      <c r="Z482" s="513">
        <v>0</v>
      </c>
      <c r="AA482" s="581">
        <f aca="true" t="shared" si="162" ref="AA482:AI482">SUM(AA483:AA483+AA484)</f>
        <v>571076</v>
      </c>
      <c r="AB482" s="581">
        <f t="shared" si="162"/>
        <v>53650</v>
      </c>
      <c r="AC482" s="581">
        <f t="shared" si="162"/>
        <v>624726</v>
      </c>
      <c r="AD482" s="581">
        <f t="shared" si="162"/>
        <v>0</v>
      </c>
      <c r="AE482" s="589">
        <f t="shared" si="162"/>
        <v>624726</v>
      </c>
      <c r="AF482" s="589">
        <f t="shared" si="162"/>
        <v>0</v>
      </c>
      <c r="AG482" s="589"/>
      <c r="AH482" s="589"/>
      <c r="AI482" s="589">
        <f t="shared" si="162"/>
        <v>624726</v>
      </c>
      <c r="AJ482" s="571"/>
      <c r="AK482" s="562">
        <f t="shared" si="160"/>
        <v>624726</v>
      </c>
      <c r="AL482" s="571"/>
      <c r="AM482" s="496">
        <f t="shared" si="153"/>
        <v>624726</v>
      </c>
      <c r="AN482" s="496">
        <f>SUM(AN483:AN484)</f>
        <v>16000</v>
      </c>
      <c r="AO482" s="496">
        <f>SUM(AO483:AO484)</f>
        <v>640726</v>
      </c>
    </row>
    <row r="483" spans="20:41" ht="30" hidden="1">
      <c r="T483" s="579"/>
      <c r="U483" s="580"/>
      <c r="V483" s="579">
        <v>2650</v>
      </c>
      <c r="W483" s="561" t="s">
        <v>226</v>
      </c>
      <c r="X483" s="586">
        <v>529220</v>
      </c>
      <c r="Y483" s="586">
        <v>571076</v>
      </c>
      <c r="Z483" s="513">
        <v>0</v>
      </c>
      <c r="AA483" s="586">
        <v>571076</v>
      </c>
      <c r="AB483" s="513"/>
      <c r="AC483" s="582">
        <f>AA483+AB483</f>
        <v>571076</v>
      </c>
      <c r="AD483" s="571"/>
      <c r="AE483" s="584">
        <f>AC483+AD483</f>
        <v>571076</v>
      </c>
      <c r="AF483" s="584"/>
      <c r="AG483" s="584"/>
      <c r="AH483" s="584"/>
      <c r="AI483" s="584">
        <f>AE483+AF483</f>
        <v>571076</v>
      </c>
      <c r="AJ483" s="571"/>
      <c r="AK483" s="562">
        <f t="shared" si="160"/>
        <v>571076</v>
      </c>
      <c r="AL483" s="571"/>
      <c r="AM483" s="496">
        <f t="shared" si="153"/>
        <v>571076</v>
      </c>
      <c r="AN483" s="496"/>
      <c r="AO483" s="496">
        <f>AM483+AN483</f>
        <v>571076</v>
      </c>
    </row>
    <row r="484" spans="20:41" ht="60" customHeight="1">
      <c r="T484" s="579"/>
      <c r="U484" s="580"/>
      <c r="V484" s="579" t="s">
        <v>313</v>
      </c>
      <c r="W484" s="561" t="s">
        <v>314</v>
      </c>
      <c r="X484" s="586"/>
      <c r="Y484" s="586"/>
      <c r="Z484" s="513"/>
      <c r="AA484" s="586"/>
      <c r="AB484" s="496">
        <v>53650</v>
      </c>
      <c r="AC484" s="582">
        <f>AA484+AB484</f>
        <v>53650</v>
      </c>
      <c r="AD484" s="571"/>
      <c r="AE484" s="584">
        <f>AC484+AD484</f>
        <v>53650</v>
      </c>
      <c r="AF484" s="584"/>
      <c r="AG484" s="584"/>
      <c r="AH484" s="584"/>
      <c r="AI484" s="584">
        <f>AE484+AF484</f>
        <v>53650</v>
      </c>
      <c r="AJ484" s="571"/>
      <c r="AK484" s="562">
        <f t="shared" si="160"/>
        <v>53650</v>
      </c>
      <c r="AL484" s="571"/>
      <c r="AM484" s="496">
        <f t="shared" si="153"/>
        <v>53650</v>
      </c>
      <c r="AN484" s="496">
        <v>16000</v>
      </c>
      <c r="AO484" s="496">
        <f>AM484+AN484</f>
        <v>69650</v>
      </c>
    </row>
    <row r="485" spans="20:41" ht="15" hidden="1">
      <c r="T485" s="579"/>
      <c r="U485" s="580">
        <v>90095</v>
      </c>
      <c r="V485" s="579"/>
      <c r="W485" s="561" t="s">
        <v>16</v>
      </c>
      <c r="X485" s="581">
        <f>SUM(X486:X489)</f>
        <v>176900</v>
      </c>
      <c r="Y485" s="581">
        <f>SUM(Y486:Y489)</f>
        <v>72750</v>
      </c>
      <c r="Z485" s="513">
        <v>0</v>
      </c>
      <c r="AA485" s="581">
        <f aca="true" t="shared" si="163" ref="AA485:AI485">SUM(AA486:AA489)</f>
        <v>72750</v>
      </c>
      <c r="AB485" s="581">
        <f t="shared" si="163"/>
        <v>0</v>
      </c>
      <c r="AC485" s="581">
        <f t="shared" si="163"/>
        <v>72750</v>
      </c>
      <c r="AD485" s="581">
        <f t="shared" si="163"/>
        <v>18016</v>
      </c>
      <c r="AE485" s="589">
        <f t="shared" si="163"/>
        <v>90766</v>
      </c>
      <c r="AF485" s="589">
        <f t="shared" si="163"/>
        <v>17000</v>
      </c>
      <c r="AG485" s="589"/>
      <c r="AH485" s="589"/>
      <c r="AI485" s="589">
        <f t="shared" si="163"/>
        <v>107766</v>
      </c>
      <c r="AJ485" s="571">
        <f>SUM(AJ486:AJ489)</f>
        <v>21000</v>
      </c>
      <c r="AK485" s="571">
        <f>SUM(AK486:AK489)</f>
        <v>128766</v>
      </c>
      <c r="AL485" s="571"/>
      <c r="AM485" s="496">
        <f t="shared" si="153"/>
        <v>128766</v>
      </c>
      <c r="AN485" s="496"/>
      <c r="AO485" s="496">
        <f>SUM(AO486:AO489)</f>
        <v>128766</v>
      </c>
    </row>
    <row r="486" spans="20:41" ht="15" hidden="1">
      <c r="T486" s="579"/>
      <c r="U486" s="580"/>
      <c r="V486" s="579">
        <v>4210</v>
      </c>
      <c r="W486" s="561" t="s">
        <v>132</v>
      </c>
      <c r="X486" s="581">
        <v>42300</v>
      </c>
      <c r="Y486" s="581">
        <v>13000</v>
      </c>
      <c r="Z486" s="513">
        <v>0</v>
      </c>
      <c r="AA486" s="581">
        <v>13000</v>
      </c>
      <c r="AB486" s="513"/>
      <c r="AC486" s="582">
        <f>AA486+AB486</f>
        <v>13000</v>
      </c>
      <c r="AD486" s="571">
        <v>16216</v>
      </c>
      <c r="AE486" s="584">
        <f>AC486+AD486</f>
        <v>29216</v>
      </c>
      <c r="AF486" s="584">
        <v>-5000</v>
      </c>
      <c r="AG486" s="584"/>
      <c r="AH486" s="584"/>
      <c r="AI486" s="584">
        <f>AE486+AF486</f>
        <v>24216</v>
      </c>
      <c r="AJ486" s="571"/>
      <c r="AK486" s="562">
        <f>AI486+AJ486</f>
        <v>24216</v>
      </c>
      <c r="AL486" s="571"/>
      <c r="AM486" s="496">
        <f t="shared" si="153"/>
        <v>24216</v>
      </c>
      <c r="AN486" s="496"/>
      <c r="AO486" s="496">
        <f>AM486+AN486</f>
        <v>24216</v>
      </c>
    </row>
    <row r="487" spans="20:41" ht="15" hidden="1">
      <c r="T487" s="579"/>
      <c r="U487" s="580"/>
      <c r="V487" s="579">
        <v>4260</v>
      </c>
      <c r="W487" s="561" t="s">
        <v>154</v>
      </c>
      <c r="X487" s="581">
        <v>25000</v>
      </c>
      <c r="Y487" s="581">
        <f>SUM(X487*1.03)</f>
        <v>25750</v>
      </c>
      <c r="Z487" s="513">
        <v>0</v>
      </c>
      <c r="AA487" s="581">
        <v>25750</v>
      </c>
      <c r="AB487" s="513"/>
      <c r="AC487" s="582">
        <f>AA487+AB487</f>
        <v>25750</v>
      </c>
      <c r="AD487" s="571">
        <v>1800</v>
      </c>
      <c r="AE487" s="584">
        <f>AC487+AD487</f>
        <v>27550</v>
      </c>
      <c r="AF487" s="584"/>
      <c r="AG487" s="584"/>
      <c r="AH487" s="584"/>
      <c r="AI487" s="584">
        <f>AE487+AF487</f>
        <v>27550</v>
      </c>
      <c r="AJ487" s="571"/>
      <c r="AK487" s="562">
        <f>AI487+AJ487</f>
        <v>27550</v>
      </c>
      <c r="AL487" s="571"/>
      <c r="AM487" s="496">
        <f t="shared" si="153"/>
        <v>27550</v>
      </c>
      <c r="AN487" s="496"/>
      <c r="AO487" s="496">
        <f>AM487+AN487</f>
        <v>27550</v>
      </c>
    </row>
    <row r="488" spans="20:41" ht="15" hidden="1">
      <c r="T488" s="579"/>
      <c r="U488" s="580"/>
      <c r="V488" s="579">
        <v>4270</v>
      </c>
      <c r="W488" s="561" t="s">
        <v>133</v>
      </c>
      <c r="X488" s="581">
        <v>24000</v>
      </c>
      <c r="Y488" s="581">
        <v>14000</v>
      </c>
      <c r="Z488" s="513">
        <v>0</v>
      </c>
      <c r="AA488" s="581">
        <v>14000</v>
      </c>
      <c r="AB488" s="513"/>
      <c r="AC488" s="582">
        <f>AA488+AB488</f>
        <v>14000</v>
      </c>
      <c r="AD488" s="571"/>
      <c r="AE488" s="584">
        <f>AC488+AD488</f>
        <v>14000</v>
      </c>
      <c r="AF488" s="584">
        <v>5000</v>
      </c>
      <c r="AG488" s="584"/>
      <c r="AH488" s="584"/>
      <c r="AI488" s="584">
        <f>AE488+AF488</f>
        <v>19000</v>
      </c>
      <c r="AJ488" s="571">
        <v>8000</v>
      </c>
      <c r="AK488" s="562">
        <f>AI488+AJ488</f>
        <v>27000</v>
      </c>
      <c r="AL488" s="571"/>
      <c r="AM488" s="496">
        <f t="shared" si="153"/>
        <v>27000</v>
      </c>
      <c r="AN488" s="496"/>
      <c r="AO488" s="496">
        <f>AM488+AN488</f>
        <v>27000</v>
      </c>
    </row>
    <row r="489" spans="20:41" ht="15" hidden="1">
      <c r="T489" s="579"/>
      <c r="U489" s="580"/>
      <c r="V489" s="579">
        <v>4300</v>
      </c>
      <c r="W489" s="561" t="s">
        <v>127</v>
      </c>
      <c r="X489" s="581">
        <v>85600</v>
      </c>
      <c r="Y489" s="581">
        <v>20000</v>
      </c>
      <c r="Z489" s="513">
        <v>0</v>
      </c>
      <c r="AA489" s="581">
        <v>20000</v>
      </c>
      <c r="AB489" s="513"/>
      <c r="AC489" s="582">
        <f>AA489+AB489</f>
        <v>20000</v>
      </c>
      <c r="AD489" s="571"/>
      <c r="AE489" s="584">
        <f>AC489+AD489</f>
        <v>20000</v>
      </c>
      <c r="AF489" s="584">
        <v>17000</v>
      </c>
      <c r="AG489" s="584"/>
      <c r="AH489" s="584"/>
      <c r="AI489" s="584">
        <f>AE489+AF489</f>
        <v>37000</v>
      </c>
      <c r="AJ489" s="571">
        <v>13000</v>
      </c>
      <c r="AK489" s="562">
        <f>AI489+AJ489</f>
        <v>50000</v>
      </c>
      <c r="AL489" s="571"/>
      <c r="AM489" s="496">
        <f t="shared" si="153"/>
        <v>50000</v>
      </c>
      <c r="AN489" s="496"/>
      <c r="AO489" s="496">
        <f>AM489+AN489</f>
        <v>50000</v>
      </c>
    </row>
    <row r="490" spans="20:41" ht="29.25" customHeight="1">
      <c r="T490" s="574">
        <v>921</v>
      </c>
      <c r="U490" s="575"/>
      <c r="V490" s="574"/>
      <c r="W490" s="570" t="s">
        <v>435</v>
      </c>
      <c r="X490" s="576">
        <f>SUM(X491+X493)</f>
        <v>333280</v>
      </c>
      <c r="Y490" s="576">
        <f>SUM(Y491+Y493)</f>
        <v>376560</v>
      </c>
      <c r="Z490" s="513">
        <v>0</v>
      </c>
      <c r="AA490" s="576">
        <f>SUM(AA491+AA493)</f>
        <v>376560</v>
      </c>
      <c r="AB490" s="576">
        <f>SUM(AB491+AB493)</f>
        <v>0</v>
      </c>
      <c r="AC490" s="576">
        <f>SUM(AC491+AC493)</f>
        <v>376560</v>
      </c>
      <c r="AD490" s="576">
        <f>SUM(AD491+AD493+AD495+AD498)</f>
        <v>51500</v>
      </c>
      <c r="AE490" s="577">
        <f>SUM(AE491+AE493+AE495+AE498)</f>
        <v>428060</v>
      </c>
      <c r="AF490" s="577">
        <f>SUM(AF491+AF493+AF495+AF498)</f>
        <v>800</v>
      </c>
      <c r="AG490" s="577"/>
      <c r="AH490" s="577"/>
      <c r="AI490" s="577">
        <f>SUM(AI491+AI493+AI495+AI498)</f>
        <v>428860</v>
      </c>
      <c r="AJ490" s="571"/>
      <c r="AK490" s="563">
        <f>AK491+AK493+AK495+AK498</f>
        <v>428860</v>
      </c>
      <c r="AL490" s="571"/>
      <c r="AM490" s="490">
        <f t="shared" si="153"/>
        <v>428860</v>
      </c>
      <c r="AN490" s="490">
        <f>AN491+AN493</f>
        <v>2670</v>
      </c>
      <c r="AO490" s="490">
        <f>AO491+AO493+AO495+AO498</f>
        <v>431530</v>
      </c>
    </row>
    <row r="491" spans="20:41" ht="15">
      <c r="T491" s="579"/>
      <c r="U491" s="580">
        <v>92114</v>
      </c>
      <c r="V491" s="579"/>
      <c r="W491" s="561" t="s">
        <v>228</v>
      </c>
      <c r="X491" s="581">
        <v>228640</v>
      </c>
      <c r="Y491" s="581">
        <f>SUM(Y492)</f>
        <v>291110</v>
      </c>
      <c r="Z491" s="513">
        <v>0</v>
      </c>
      <c r="AA491" s="581">
        <f aca="true" t="shared" si="164" ref="AA491:AI491">SUM(AA492)</f>
        <v>291110</v>
      </c>
      <c r="AB491" s="581">
        <f t="shared" si="164"/>
        <v>0</v>
      </c>
      <c r="AC491" s="581">
        <f t="shared" si="164"/>
        <v>291110</v>
      </c>
      <c r="AD491" s="581">
        <f t="shared" si="164"/>
        <v>4100</v>
      </c>
      <c r="AE491" s="589">
        <f t="shared" si="164"/>
        <v>295210</v>
      </c>
      <c r="AF491" s="589">
        <f t="shared" si="164"/>
        <v>300</v>
      </c>
      <c r="AG491" s="589"/>
      <c r="AH491" s="589"/>
      <c r="AI491" s="589">
        <f t="shared" si="164"/>
        <v>295510</v>
      </c>
      <c r="AJ491" s="571"/>
      <c r="AK491" s="562">
        <f>AI491+AJ491</f>
        <v>295510</v>
      </c>
      <c r="AL491" s="571"/>
      <c r="AM491" s="496">
        <f t="shared" si="153"/>
        <v>295510</v>
      </c>
      <c r="AN491" s="496">
        <f>AN492</f>
        <v>600</v>
      </c>
      <c r="AO491" s="496">
        <f>AM491+AN491</f>
        <v>296110</v>
      </c>
    </row>
    <row r="492" spans="20:41" ht="30">
      <c r="T492" s="579"/>
      <c r="U492" s="580"/>
      <c r="V492" s="579" t="s">
        <v>229</v>
      </c>
      <c r="W492" s="585" t="s">
        <v>230</v>
      </c>
      <c r="X492" s="592">
        <v>228640</v>
      </c>
      <c r="Y492" s="604">
        <v>291110</v>
      </c>
      <c r="Z492" s="513">
        <v>0</v>
      </c>
      <c r="AA492" s="604">
        <v>291110</v>
      </c>
      <c r="AB492" s="513"/>
      <c r="AC492" s="582">
        <f>AA492+AB492</f>
        <v>291110</v>
      </c>
      <c r="AD492" s="571">
        <v>4100</v>
      </c>
      <c r="AE492" s="584">
        <f>AC492+AD492</f>
        <v>295210</v>
      </c>
      <c r="AF492" s="584">
        <v>300</v>
      </c>
      <c r="AG492" s="584"/>
      <c r="AH492" s="584"/>
      <c r="AI492" s="584">
        <f>AE492+AF492</f>
        <v>295510</v>
      </c>
      <c r="AJ492" s="571"/>
      <c r="AK492" s="562">
        <f aca="true" t="shared" si="165" ref="AK492:AK497">AI492+AJ492</f>
        <v>295510</v>
      </c>
      <c r="AL492" s="571"/>
      <c r="AM492" s="496">
        <f t="shared" si="153"/>
        <v>295510</v>
      </c>
      <c r="AN492" s="496">
        <v>600</v>
      </c>
      <c r="AO492" s="496">
        <f aca="true" t="shared" si="166" ref="AO492:AO501">AM492+AN492</f>
        <v>296110</v>
      </c>
    </row>
    <row r="493" spans="20:41" ht="15">
      <c r="T493" s="579"/>
      <c r="U493" s="580">
        <v>92116</v>
      </c>
      <c r="V493" s="579"/>
      <c r="W493" s="561" t="s">
        <v>231</v>
      </c>
      <c r="X493" s="581">
        <v>104640</v>
      </c>
      <c r="Y493" s="581">
        <f>SUM(Y494)</f>
        <v>85450</v>
      </c>
      <c r="Z493" s="513">
        <v>0</v>
      </c>
      <c r="AA493" s="581">
        <f aca="true" t="shared" si="167" ref="AA493:AI493">SUM(AA494)</f>
        <v>85450</v>
      </c>
      <c r="AB493" s="581">
        <f t="shared" si="167"/>
        <v>0</v>
      </c>
      <c r="AC493" s="581">
        <f t="shared" si="167"/>
        <v>85450</v>
      </c>
      <c r="AD493" s="581">
        <f t="shared" si="167"/>
        <v>500</v>
      </c>
      <c r="AE493" s="589">
        <f t="shared" si="167"/>
        <v>85950</v>
      </c>
      <c r="AF493" s="589">
        <f t="shared" si="167"/>
        <v>0</v>
      </c>
      <c r="AG493" s="589"/>
      <c r="AH493" s="589"/>
      <c r="AI493" s="589">
        <f t="shared" si="167"/>
        <v>85950</v>
      </c>
      <c r="AJ493" s="571"/>
      <c r="AK493" s="562">
        <f t="shared" si="165"/>
        <v>85950</v>
      </c>
      <c r="AL493" s="571"/>
      <c r="AM493" s="496">
        <f t="shared" si="153"/>
        <v>85950</v>
      </c>
      <c r="AN493" s="496">
        <f>AN494</f>
        <v>2070</v>
      </c>
      <c r="AO493" s="496">
        <f t="shared" si="166"/>
        <v>88020</v>
      </c>
    </row>
    <row r="494" spans="20:41" ht="30">
      <c r="T494" s="579"/>
      <c r="U494" s="580"/>
      <c r="V494" s="579" t="s">
        <v>229</v>
      </c>
      <c r="W494" s="585" t="s">
        <v>230</v>
      </c>
      <c r="X494" s="586">
        <v>104640</v>
      </c>
      <c r="Y494" s="586">
        <v>85450</v>
      </c>
      <c r="Z494" s="513">
        <v>0</v>
      </c>
      <c r="AA494" s="586">
        <v>85450</v>
      </c>
      <c r="AB494" s="513"/>
      <c r="AC494" s="582">
        <f>AA494+AB494</f>
        <v>85450</v>
      </c>
      <c r="AD494" s="571">
        <v>500</v>
      </c>
      <c r="AE494" s="584">
        <f>AC494+AD494</f>
        <v>85950</v>
      </c>
      <c r="AF494" s="584">
        <v>0</v>
      </c>
      <c r="AG494" s="584"/>
      <c r="AH494" s="584"/>
      <c r="AI494" s="584">
        <f>AE494+AF494</f>
        <v>85950</v>
      </c>
      <c r="AJ494" s="571"/>
      <c r="AK494" s="562">
        <f t="shared" si="165"/>
        <v>85950</v>
      </c>
      <c r="AL494" s="571"/>
      <c r="AM494" s="496">
        <f t="shared" si="153"/>
        <v>85950</v>
      </c>
      <c r="AN494" s="496">
        <v>2070</v>
      </c>
      <c r="AO494" s="496">
        <f t="shared" si="166"/>
        <v>88020</v>
      </c>
    </row>
    <row r="495" spans="20:41" ht="15" hidden="1">
      <c r="T495" s="579"/>
      <c r="U495" s="580" t="s">
        <v>340</v>
      </c>
      <c r="V495" s="579"/>
      <c r="W495" s="585" t="s">
        <v>364</v>
      </c>
      <c r="X495" s="586"/>
      <c r="Y495" s="586"/>
      <c r="Z495" s="513"/>
      <c r="AA495" s="586"/>
      <c r="AB495" s="513"/>
      <c r="AC495" s="582">
        <v>0</v>
      </c>
      <c r="AD495" s="562">
        <f>AD496</f>
        <v>35000</v>
      </c>
      <c r="AE495" s="584">
        <f>SUM(AE496:AE497)</f>
        <v>35000</v>
      </c>
      <c r="AF495" s="584">
        <f>SUM(AF496:AF497)</f>
        <v>200</v>
      </c>
      <c r="AG495" s="584"/>
      <c r="AH495" s="584"/>
      <c r="AI495" s="584">
        <f>SUM(AI496:AI497)</f>
        <v>35200</v>
      </c>
      <c r="AJ495" s="571"/>
      <c r="AK495" s="562">
        <f t="shared" si="165"/>
        <v>35200</v>
      </c>
      <c r="AL495" s="571"/>
      <c r="AM495" s="562">
        <f t="shared" si="153"/>
        <v>35200</v>
      </c>
      <c r="AN495" s="562"/>
      <c r="AO495" s="562">
        <f t="shared" si="166"/>
        <v>35200</v>
      </c>
    </row>
    <row r="496" spans="20:41" ht="45" hidden="1">
      <c r="T496" s="579"/>
      <c r="U496" s="580"/>
      <c r="V496" s="579" t="s">
        <v>342</v>
      </c>
      <c r="W496" s="585" t="s">
        <v>343</v>
      </c>
      <c r="X496" s="586"/>
      <c r="Y496" s="586"/>
      <c r="Z496" s="513"/>
      <c r="AA496" s="586"/>
      <c r="AB496" s="513"/>
      <c r="AC496" s="582">
        <v>0</v>
      </c>
      <c r="AD496" s="562">
        <v>35000</v>
      </c>
      <c r="AE496" s="584">
        <v>35000</v>
      </c>
      <c r="AF496" s="584"/>
      <c r="AG496" s="584"/>
      <c r="AH496" s="584"/>
      <c r="AI496" s="584">
        <f>AE496+AF496</f>
        <v>35000</v>
      </c>
      <c r="AJ496" s="571"/>
      <c r="AK496" s="562">
        <f t="shared" si="165"/>
        <v>35000</v>
      </c>
      <c r="AL496" s="571"/>
      <c r="AM496" s="562">
        <f t="shared" si="153"/>
        <v>35000</v>
      </c>
      <c r="AN496" s="562"/>
      <c r="AO496" s="562">
        <f t="shared" si="166"/>
        <v>35000</v>
      </c>
    </row>
    <row r="497" spans="20:41" ht="15" hidden="1">
      <c r="T497" s="579"/>
      <c r="U497" s="580"/>
      <c r="V497" s="579" t="s">
        <v>140</v>
      </c>
      <c r="W497" s="561" t="s">
        <v>127</v>
      </c>
      <c r="X497" s="586"/>
      <c r="Y497" s="586"/>
      <c r="Z497" s="513"/>
      <c r="AA497" s="586"/>
      <c r="AB497" s="513"/>
      <c r="AC497" s="582"/>
      <c r="AD497" s="562"/>
      <c r="AE497" s="584"/>
      <c r="AF497" s="584">
        <v>200</v>
      </c>
      <c r="AG497" s="584"/>
      <c r="AH497" s="584"/>
      <c r="AI497" s="584">
        <v>200</v>
      </c>
      <c r="AJ497" s="571"/>
      <c r="AK497" s="562">
        <f t="shared" si="165"/>
        <v>200</v>
      </c>
      <c r="AL497" s="571"/>
      <c r="AM497" s="562">
        <f t="shared" si="153"/>
        <v>200</v>
      </c>
      <c r="AN497" s="562"/>
      <c r="AO497" s="562">
        <f t="shared" si="166"/>
        <v>200</v>
      </c>
    </row>
    <row r="498" spans="20:41" ht="15" hidden="1">
      <c r="T498" s="579"/>
      <c r="U498" s="580" t="s">
        <v>344</v>
      </c>
      <c r="V498" s="579"/>
      <c r="W498" s="585" t="s">
        <v>16</v>
      </c>
      <c r="X498" s="586"/>
      <c r="Y498" s="586"/>
      <c r="Z498" s="513"/>
      <c r="AA498" s="586"/>
      <c r="AB498" s="513"/>
      <c r="AC498" s="582"/>
      <c r="AD498" s="562">
        <f>AD500+AD501</f>
        <v>11900</v>
      </c>
      <c r="AE498" s="584">
        <f>SUM(AE500:AE501)</f>
        <v>11900</v>
      </c>
      <c r="AF498" s="584">
        <f>SUM(AF500:AF501)</f>
        <v>300</v>
      </c>
      <c r="AG498" s="584"/>
      <c r="AH498" s="584"/>
      <c r="AI498" s="584">
        <f>SUM(AI500:AI501)</f>
        <v>12200</v>
      </c>
      <c r="AJ498" s="571">
        <f>SUM(AJ499:AJ501)</f>
        <v>0</v>
      </c>
      <c r="AK498" s="562">
        <f>SUM(AK499:AK501)</f>
        <v>12200</v>
      </c>
      <c r="AL498" s="571"/>
      <c r="AM498" s="562">
        <f t="shared" si="153"/>
        <v>12200</v>
      </c>
      <c r="AN498" s="562"/>
      <c r="AO498" s="562">
        <f t="shared" si="166"/>
        <v>12200</v>
      </c>
    </row>
    <row r="499" spans="20:41" ht="15" hidden="1">
      <c r="T499" s="579"/>
      <c r="U499" s="580"/>
      <c r="V499" s="579" t="s">
        <v>173</v>
      </c>
      <c r="W499" s="561" t="s">
        <v>174</v>
      </c>
      <c r="X499" s="586"/>
      <c r="Y499" s="586"/>
      <c r="Z499" s="513"/>
      <c r="AA499" s="586"/>
      <c r="AB499" s="513"/>
      <c r="AC499" s="582"/>
      <c r="AD499" s="562"/>
      <c r="AE499" s="584"/>
      <c r="AF499" s="584"/>
      <c r="AG499" s="584"/>
      <c r="AH499" s="584"/>
      <c r="AI499" s="584"/>
      <c r="AJ499" s="571">
        <v>3000</v>
      </c>
      <c r="AK499" s="562">
        <f>AI499+AJ499</f>
        <v>3000</v>
      </c>
      <c r="AL499" s="571"/>
      <c r="AM499" s="562">
        <f t="shared" si="153"/>
        <v>3000</v>
      </c>
      <c r="AN499" s="562"/>
      <c r="AO499" s="562">
        <f t="shared" si="166"/>
        <v>3000</v>
      </c>
    </row>
    <row r="500" spans="20:41" ht="15" hidden="1">
      <c r="T500" s="579"/>
      <c r="U500" s="580"/>
      <c r="V500" s="579" t="s">
        <v>191</v>
      </c>
      <c r="W500" s="561" t="s">
        <v>132</v>
      </c>
      <c r="X500" s="586"/>
      <c r="Y500" s="586"/>
      <c r="Z500" s="513"/>
      <c r="AA500" s="586"/>
      <c r="AB500" s="513"/>
      <c r="AC500" s="582"/>
      <c r="AD500" s="562">
        <v>10000</v>
      </c>
      <c r="AE500" s="584">
        <f>AD500</f>
        <v>10000</v>
      </c>
      <c r="AF500" s="584">
        <v>300</v>
      </c>
      <c r="AG500" s="584"/>
      <c r="AH500" s="584"/>
      <c r="AI500" s="584">
        <f>AE500+AF500</f>
        <v>10300</v>
      </c>
      <c r="AJ500" s="571">
        <v>-5000</v>
      </c>
      <c r="AK500" s="562">
        <f>AI500+AJ500</f>
        <v>5300</v>
      </c>
      <c r="AL500" s="571"/>
      <c r="AM500" s="562">
        <f t="shared" si="153"/>
        <v>5300</v>
      </c>
      <c r="AN500" s="562"/>
      <c r="AO500" s="562">
        <f t="shared" si="166"/>
        <v>5300</v>
      </c>
    </row>
    <row r="501" spans="20:41" ht="15" hidden="1">
      <c r="T501" s="579"/>
      <c r="U501" s="580"/>
      <c r="V501" s="579" t="s">
        <v>140</v>
      </c>
      <c r="W501" s="561" t="s">
        <v>127</v>
      </c>
      <c r="X501" s="586"/>
      <c r="Y501" s="586"/>
      <c r="Z501" s="513"/>
      <c r="AA501" s="586"/>
      <c r="AB501" s="513"/>
      <c r="AC501" s="582"/>
      <c r="AD501" s="562">
        <v>1900</v>
      </c>
      <c r="AE501" s="584">
        <f>AD501</f>
        <v>1900</v>
      </c>
      <c r="AF501" s="584"/>
      <c r="AG501" s="584"/>
      <c r="AH501" s="584"/>
      <c r="AI501" s="584">
        <f>AE501+AF501</f>
        <v>1900</v>
      </c>
      <c r="AJ501" s="571">
        <v>2000</v>
      </c>
      <c r="AK501" s="562">
        <f>AI501+AJ501</f>
        <v>3900</v>
      </c>
      <c r="AL501" s="571"/>
      <c r="AM501" s="562">
        <f t="shared" si="153"/>
        <v>3900</v>
      </c>
      <c r="AN501" s="562"/>
      <c r="AO501" s="562">
        <f t="shared" si="166"/>
        <v>3900</v>
      </c>
    </row>
    <row r="502" spans="20:41" ht="15" hidden="1">
      <c r="T502" s="574">
        <v>926</v>
      </c>
      <c r="U502" s="575"/>
      <c r="V502" s="574"/>
      <c r="W502" s="570" t="s">
        <v>116</v>
      </c>
      <c r="X502" s="576">
        <f>SUM(X503+X505)</f>
        <v>473481</v>
      </c>
      <c r="Y502" s="576">
        <f>SUM(Y503+Y505)</f>
        <v>3663842</v>
      </c>
      <c r="Z502" s="576">
        <v>30000</v>
      </c>
      <c r="AA502" s="576">
        <f>SUM(AA503+AA505)</f>
        <v>3693842</v>
      </c>
      <c r="AB502" s="576">
        <f>SUM(AB503+AB505)</f>
        <v>4000</v>
      </c>
      <c r="AC502" s="576">
        <f>SUM(AC503+AC505)</f>
        <v>3697842</v>
      </c>
      <c r="AD502" s="576">
        <f>SUM(AD503+AD505)</f>
        <v>15300</v>
      </c>
      <c r="AE502" s="577">
        <f>AE503+AE505</f>
        <v>3713142</v>
      </c>
      <c r="AF502" s="577">
        <f>AF503+AF505</f>
        <v>0</v>
      </c>
      <c r="AG502" s="577"/>
      <c r="AH502" s="577"/>
      <c r="AI502" s="577">
        <f>AI503+AI505</f>
        <v>3713142</v>
      </c>
      <c r="AJ502" s="571">
        <v>2000</v>
      </c>
      <c r="AK502" s="562">
        <f>AI502+AJ502</f>
        <v>3715142</v>
      </c>
      <c r="AL502" s="571"/>
      <c r="AM502" s="563">
        <f t="shared" si="153"/>
        <v>3715142</v>
      </c>
      <c r="AN502" s="563"/>
      <c r="AO502" s="563">
        <f>AO503+AO505</f>
        <v>3715142</v>
      </c>
    </row>
    <row r="503" spans="20:41" ht="15" hidden="1">
      <c r="T503" s="574"/>
      <c r="U503" s="580" t="s">
        <v>232</v>
      </c>
      <c r="V503" s="579"/>
      <c r="W503" s="561" t="s">
        <v>117</v>
      </c>
      <c r="X503" s="581">
        <f>SUM(X504)</f>
        <v>428821</v>
      </c>
      <c r="Y503" s="581">
        <f>SUM(Y504)</f>
        <v>3618144</v>
      </c>
      <c r="Z503" s="513">
        <v>30000</v>
      </c>
      <c r="AA503" s="581">
        <f aca="true" t="shared" si="168" ref="AA503:AI503">SUM(AA504)</f>
        <v>3648144</v>
      </c>
      <c r="AB503" s="581">
        <f t="shared" si="168"/>
        <v>4000</v>
      </c>
      <c r="AC503" s="581">
        <f t="shared" si="168"/>
        <v>3652144</v>
      </c>
      <c r="AD503" s="581">
        <f t="shared" si="168"/>
        <v>0</v>
      </c>
      <c r="AE503" s="589">
        <f t="shared" si="168"/>
        <v>3652144</v>
      </c>
      <c r="AF503" s="589">
        <f t="shared" si="168"/>
        <v>0</v>
      </c>
      <c r="AG503" s="589"/>
      <c r="AH503" s="589"/>
      <c r="AI503" s="589">
        <f t="shared" si="168"/>
        <v>3652144</v>
      </c>
      <c r="AJ503" s="571">
        <v>2000</v>
      </c>
      <c r="AK503" s="562">
        <f aca="true" t="shared" si="169" ref="AK503:AK512">AI503+AJ503</f>
        <v>3654144</v>
      </c>
      <c r="AL503" s="571"/>
      <c r="AM503" s="562">
        <f t="shared" si="153"/>
        <v>3654144</v>
      </c>
      <c r="AN503" s="562"/>
      <c r="AO503" s="562">
        <f aca="true" t="shared" si="170" ref="AO503:AO512">AM503+AN503</f>
        <v>3654144</v>
      </c>
    </row>
    <row r="504" spans="20:41" ht="30" hidden="1">
      <c r="T504" s="574"/>
      <c r="U504" s="580"/>
      <c r="V504" s="579" t="s">
        <v>178</v>
      </c>
      <c r="W504" s="561" t="s">
        <v>121</v>
      </c>
      <c r="X504" s="581">
        <v>428821</v>
      </c>
      <c r="Y504" s="581">
        <v>3618144</v>
      </c>
      <c r="Z504" s="513">
        <v>30000</v>
      </c>
      <c r="AA504" s="581">
        <f>SUM(Y504+Z504)</f>
        <v>3648144</v>
      </c>
      <c r="AB504" s="513">
        <v>4000</v>
      </c>
      <c r="AC504" s="582">
        <f>AA504+AB504</f>
        <v>3652144</v>
      </c>
      <c r="AD504" s="571"/>
      <c r="AE504" s="584">
        <f aca="true" t="shared" si="171" ref="AE504:AE510">AC504+AD504</f>
        <v>3652144</v>
      </c>
      <c r="AF504" s="584"/>
      <c r="AG504" s="584"/>
      <c r="AH504" s="584"/>
      <c r="AI504" s="584">
        <f>AE504+AF504</f>
        <v>3652144</v>
      </c>
      <c r="AJ504" s="571">
        <v>2000</v>
      </c>
      <c r="AK504" s="562">
        <f t="shared" si="169"/>
        <v>3654144</v>
      </c>
      <c r="AL504" s="571"/>
      <c r="AM504" s="562">
        <f t="shared" si="153"/>
        <v>3654144</v>
      </c>
      <c r="AN504" s="562"/>
      <c r="AO504" s="562">
        <f t="shared" si="170"/>
        <v>3654144</v>
      </c>
    </row>
    <row r="505" spans="20:41" ht="15" hidden="1">
      <c r="T505" s="579"/>
      <c r="U505" s="580">
        <v>92695</v>
      </c>
      <c r="V505" s="579"/>
      <c r="W505" s="561" t="s">
        <v>16</v>
      </c>
      <c r="X505" s="581">
        <f>SUM(X508:X511)</f>
        <v>44660</v>
      </c>
      <c r="Y505" s="581">
        <f>SUM(Y506:Y511)</f>
        <v>45698</v>
      </c>
      <c r="Z505" s="513">
        <v>0</v>
      </c>
      <c r="AA505" s="581">
        <f>SUM(AA506:AA511)</f>
        <v>45698</v>
      </c>
      <c r="AB505" s="581"/>
      <c r="AC505" s="581">
        <v>45698</v>
      </c>
      <c r="AD505" s="581">
        <f>SUM(AD506:AD510)</f>
        <v>15300</v>
      </c>
      <c r="AE505" s="589">
        <f>SUM(AE506:AE512)</f>
        <v>60998</v>
      </c>
      <c r="AF505" s="589">
        <f>SUM(AF506:AF512)</f>
        <v>0</v>
      </c>
      <c r="AG505" s="589"/>
      <c r="AH505" s="589"/>
      <c r="AI505" s="589">
        <f>SUM(AI506:AI512)</f>
        <v>60998</v>
      </c>
      <c r="AJ505" s="571"/>
      <c r="AK505" s="562">
        <f t="shared" si="169"/>
        <v>60998</v>
      </c>
      <c r="AL505" s="571"/>
      <c r="AM505" s="562">
        <f t="shared" si="153"/>
        <v>60998</v>
      </c>
      <c r="AN505" s="562"/>
      <c r="AO505" s="562">
        <f t="shared" si="170"/>
        <v>60998</v>
      </c>
    </row>
    <row r="506" spans="20:41" ht="75" hidden="1">
      <c r="T506" s="579"/>
      <c r="U506" s="580"/>
      <c r="V506" s="579" t="s">
        <v>138</v>
      </c>
      <c r="W506" s="585" t="s">
        <v>233</v>
      </c>
      <c r="X506" s="592">
        <v>0</v>
      </c>
      <c r="Y506" s="592">
        <v>10000</v>
      </c>
      <c r="Z506" s="614">
        <v>0</v>
      </c>
      <c r="AA506" s="592">
        <v>36000</v>
      </c>
      <c r="AB506" s="513"/>
      <c r="AC506" s="582">
        <f>AA506+AB506</f>
        <v>36000</v>
      </c>
      <c r="AD506" s="571"/>
      <c r="AE506" s="584">
        <f t="shared" si="171"/>
        <v>36000</v>
      </c>
      <c r="AF506" s="584"/>
      <c r="AG506" s="584"/>
      <c r="AH506" s="584"/>
      <c r="AI506" s="584">
        <f>AE506+AF506</f>
        <v>36000</v>
      </c>
      <c r="AJ506" s="571"/>
      <c r="AK506" s="562">
        <f t="shared" si="169"/>
        <v>36000</v>
      </c>
      <c r="AL506" s="571"/>
      <c r="AM506" s="562">
        <f t="shared" si="153"/>
        <v>36000</v>
      </c>
      <c r="AN506" s="562"/>
      <c r="AO506" s="562">
        <f t="shared" si="170"/>
        <v>36000</v>
      </c>
    </row>
    <row r="507" spans="20:41" ht="15" hidden="1">
      <c r="T507" s="579"/>
      <c r="U507" s="580"/>
      <c r="V507" s="579" t="s">
        <v>173</v>
      </c>
      <c r="W507" s="561" t="s">
        <v>174</v>
      </c>
      <c r="X507" s="592"/>
      <c r="Y507" s="592"/>
      <c r="Z507" s="614"/>
      <c r="AA507" s="592"/>
      <c r="AB507" s="513"/>
      <c r="AC507" s="582"/>
      <c r="AD507" s="571"/>
      <c r="AE507" s="584"/>
      <c r="AF507" s="584">
        <v>1884</v>
      </c>
      <c r="AG507" s="584"/>
      <c r="AH507" s="584"/>
      <c r="AI507" s="584">
        <f aca="true" t="shared" si="172" ref="AI507:AI512">AE507+AF507</f>
        <v>1884</v>
      </c>
      <c r="AJ507" s="571"/>
      <c r="AK507" s="562">
        <f t="shared" si="169"/>
        <v>1884</v>
      </c>
      <c r="AL507" s="571"/>
      <c r="AM507" s="562">
        <f t="shared" si="153"/>
        <v>1884</v>
      </c>
      <c r="AN507" s="562"/>
      <c r="AO507" s="562">
        <f t="shared" si="170"/>
        <v>1884</v>
      </c>
    </row>
    <row r="508" spans="20:41" ht="15" hidden="1">
      <c r="T508" s="579"/>
      <c r="U508" s="580"/>
      <c r="V508" s="579">
        <v>4210</v>
      </c>
      <c r="W508" s="561" t="s">
        <v>132</v>
      </c>
      <c r="X508" s="581">
        <v>20400</v>
      </c>
      <c r="Y508" s="581">
        <v>16012</v>
      </c>
      <c r="Z508" s="513">
        <v>0</v>
      </c>
      <c r="AA508" s="581">
        <v>2531</v>
      </c>
      <c r="AB508" s="513"/>
      <c r="AC508" s="582">
        <f>AA508+AB508</f>
        <v>2531</v>
      </c>
      <c r="AD508" s="571">
        <v>12300</v>
      </c>
      <c r="AE508" s="584">
        <f t="shared" si="171"/>
        <v>14831</v>
      </c>
      <c r="AF508" s="584"/>
      <c r="AG508" s="584"/>
      <c r="AH508" s="584"/>
      <c r="AI508" s="584">
        <f t="shared" si="172"/>
        <v>14831</v>
      </c>
      <c r="AJ508" s="571"/>
      <c r="AK508" s="562">
        <f t="shared" si="169"/>
        <v>14831</v>
      </c>
      <c r="AL508" s="571"/>
      <c r="AM508" s="562">
        <f t="shared" si="153"/>
        <v>14831</v>
      </c>
      <c r="AN508" s="562"/>
      <c r="AO508" s="562">
        <f t="shared" si="170"/>
        <v>14831</v>
      </c>
    </row>
    <row r="509" spans="20:41" ht="15" hidden="1">
      <c r="T509" s="579"/>
      <c r="U509" s="580"/>
      <c r="V509" s="579">
        <v>4260</v>
      </c>
      <c r="W509" s="561" t="s">
        <v>154</v>
      </c>
      <c r="X509" s="581">
        <v>8900</v>
      </c>
      <c r="Y509" s="581">
        <f>SUM(X509*1.03)</f>
        <v>9167</v>
      </c>
      <c r="Z509" s="513">
        <v>0</v>
      </c>
      <c r="AA509" s="581">
        <v>6167</v>
      </c>
      <c r="AB509" s="513"/>
      <c r="AC509" s="582">
        <f>AA509+AB509</f>
        <v>6167</v>
      </c>
      <c r="AD509" s="571"/>
      <c r="AE509" s="584">
        <f t="shared" si="171"/>
        <v>6167</v>
      </c>
      <c r="AF509" s="584">
        <v>-2134</v>
      </c>
      <c r="AG509" s="584"/>
      <c r="AH509" s="584"/>
      <c r="AI509" s="584">
        <f t="shared" si="172"/>
        <v>4033</v>
      </c>
      <c r="AJ509" s="571"/>
      <c r="AK509" s="562">
        <f t="shared" si="169"/>
        <v>4033</v>
      </c>
      <c r="AL509" s="571"/>
      <c r="AM509" s="562">
        <f t="shared" si="153"/>
        <v>4033</v>
      </c>
      <c r="AN509" s="562"/>
      <c r="AO509" s="562">
        <f t="shared" si="170"/>
        <v>4033</v>
      </c>
    </row>
    <row r="510" spans="20:41" ht="15" hidden="1">
      <c r="T510" s="579"/>
      <c r="U510" s="580"/>
      <c r="V510" s="579">
        <v>4300</v>
      </c>
      <c r="W510" s="561" t="s">
        <v>127</v>
      </c>
      <c r="X510" s="581">
        <v>13190</v>
      </c>
      <c r="Y510" s="581">
        <v>8586</v>
      </c>
      <c r="Z510" s="513">
        <v>0</v>
      </c>
      <c r="AA510" s="581">
        <v>1000</v>
      </c>
      <c r="AB510" s="513"/>
      <c r="AC510" s="582">
        <f>AA510+AB510</f>
        <v>1000</v>
      </c>
      <c r="AD510" s="571">
        <v>3000</v>
      </c>
      <c r="AE510" s="584">
        <f t="shared" si="171"/>
        <v>4000</v>
      </c>
      <c r="AF510" s="584"/>
      <c r="AG510" s="584"/>
      <c r="AH510" s="584"/>
      <c r="AI510" s="584">
        <f t="shared" si="172"/>
        <v>4000</v>
      </c>
      <c r="AJ510" s="571"/>
      <c r="AK510" s="562">
        <f t="shared" si="169"/>
        <v>4000</v>
      </c>
      <c r="AL510" s="571"/>
      <c r="AM510" s="562">
        <f t="shared" si="153"/>
        <v>4000</v>
      </c>
      <c r="AN510" s="562"/>
      <c r="AO510" s="562">
        <f t="shared" si="170"/>
        <v>4000</v>
      </c>
    </row>
    <row r="511" spans="20:41" ht="15" hidden="1">
      <c r="T511" s="579"/>
      <c r="U511" s="580"/>
      <c r="V511" s="579">
        <v>4430</v>
      </c>
      <c r="W511" s="561" t="s">
        <v>144</v>
      </c>
      <c r="X511" s="581">
        <v>2170</v>
      </c>
      <c r="Y511" s="581">
        <v>1933</v>
      </c>
      <c r="Z511" s="513">
        <v>0</v>
      </c>
      <c r="AA511" s="581">
        <v>0</v>
      </c>
      <c r="AB511" s="513"/>
      <c r="AC511" s="582">
        <f>AA511+AB511</f>
        <v>0</v>
      </c>
      <c r="AD511" s="571"/>
      <c r="AE511" s="584"/>
      <c r="AF511" s="584"/>
      <c r="AG511" s="584"/>
      <c r="AH511" s="584"/>
      <c r="AI511" s="584">
        <f t="shared" si="172"/>
        <v>0</v>
      </c>
      <c r="AJ511" s="571"/>
      <c r="AK511" s="562">
        <f t="shared" si="169"/>
        <v>0</v>
      </c>
      <c r="AL511" s="571"/>
      <c r="AM511" s="562">
        <f t="shared" si="153"/>
        <v>0</v>
      </c>
      <c r="AN511" s="562"/>
      <c r="AO511" s="562">
        <f t="shared" si="170"/>
        <v>0</v>
      </c>
    </row>
    <row r="512" spans="20:41" ht="15" hidden="1">
      <c r="T512" s="615"/>
      <c r="U512" s="616"/>
      <c r="V512" s="615">
        <v>4430</v>
      </c>
      <c r="W512" s="617" t="s">
        <v>144</v>
      </c>
      <c r="X512" s="618"/>
      <c r="Y512" s="618"/>
      <c r="Z512" s="619"/>
      <c r="AA512" s="618"/>
      <c r="AB512" s="619"/>
      <c r="AC512" s="620"/>
      <c r="AD512" s="571"/>
      <c r="AE512" s="584"/>
      <c r="AF512" s="584">
        <v>250</v>
      </c>
      <c r="AG512" s="584"/>
      <c r="AH512" s="584"/>
      <c r="AI512" s="584">
        <f t="shared" si="172"/>
        <v>250</v>
      </c>
      <c r="AJ512" s="571"/>
      <c r="AK512" s="562">
        <f t="shared" si="169"/>
        <v>250</v>
      </c>
      <c r="AL512" s="571"/>
      <c r="AM512" s="562">
        <f t="shared" si="153"/>
        <v>250</v>
      </c>
      <c r="AN512" s="562"/>
      <c r="AO512" s="562">
        <f t="shared" si="170"/>
        <v>250</v>
      </c>
    </row>
    <row r="513" spans="20:41" ht="15">
      <c r="T513" s="579"/>
      <c r="U513" s="579"/>
      <c r="V513" s="579"/>
      <c r="W513" s="570" t="s">
        <v>234</v>
      </c>
      <c r="X513" s="576" t="e">
        <f aca="true" t="shared" si="173" ref="X513:AF513">SUM(X205+X213+X225+X228+X234+X241+X277+X297+X310+X316+X320+X323+X395+X405+X442+X466+X490+X502)</f>
        <v>#REF!</v>
      </c>
      <c r="Y513" s="576" t="e">
        <f t="shared" si="173"/>
        <v>#REF!</v>
      </c>
      <c r="Z513" s="576">
        <f t="shared" si="173"/>
        <v>853789</v>
      </c>
      <c r="AA513" s="576">
        <f t="shared" si="173"/>
        <v>16658450</v>
      </c>
      <c r="AB513" s="576">
        <f t="shared" si="173"/>
        <v>67664</v>
      </c>
      <c r="AC513" s="576">
        <f t="shared" si="173"/>
        <v>16726114</v>
      </c>
      <c r="AD513" s="576">
        <f t="shared" si="173"/>
        <v>125658</v>
      </c>
      <c r="AE513" s="577">
        <f t="shared" si="173"/>
        <v>16851772</v>
      </c>
      <c r="AF513" s="577">
        <f t="shared" si="173"/>
        <v>54997</v>
      </c>
      <c r="AG513" s="577"/>
      <c r="AH513" s="577"/>
      <c r="AI513" s="577">
        <f>SUM(AI205+AI213+AI225+AI228+AI234+AI241+AI277+AI297+AI310+AI316+AI320+AI323+AI395+AI405+AI442+AI466+AI490+AI502)</f>
        <v>16906169</v>
      </c>
      <c r="AJ513" s="577">
        <f>SUM(AJ205+AJ213+AJ225+AJ228+AJ234+AJ241+AJ277+AJ297+AJ310+AJ316+AJ320+AJ323+AJ395+AJ405+AJ442+AJ466+AJ490+AJ502)</f>
        <v>313055</v>
      </c>
      <c r="AK513" s="577">
        <f>SUM(AK205+AK213+AK225+AK228+AK234+AK241+AK277+AK297+AK310+AK316+AK320+AK323+AK395+AK405+AK442+AK466+AK490+AK502)</f>
        <v>17219824</v>
      </c>
      <c r="AL513" s="513"/>
      <c r="AM513" s="490">
        <f t="shared" si="153"/>
        <v>17219824</v>
      </c>
      <c r="AN513" s="490">
        <f>AN205+AN213+AN225+AN228+AN234+AN241+AN277+AN297+AN310+AN316+AN320+AN323+AN395+AN405+AN442+AN466+AN490+AN502</f>
        <v>58275</v>
      </c>
      <c r="AO513" s="490">
        <f>AO205+AO213+AO225+AO228+AO234+AO241+AO277+AO297+AO310+AO316+AO320+AO323+AO395+AO405+AO442+AO466+AO490+AO502</f>
        <v>17278099</v>
      </c>
    </row>
    <row r="514" spans="19:36" ht="12.75">
      <c r="S514" s="218"/>
      <c r="T514" s="218"/>
      <c r="U514" s="218"/>
      <c r="V514" s="218"/>
      <c r="W514" s="34"/>
      <c r="X514" s="480"/>
      <c r="Y514" s="481"/>
      <c r="Z514" s="482"/>
      <c r="AA514" s="482"/>
      <c r="AB514" s="482"/>
      <c r="AC514" s="482"/>
      <c r="AD514" s="16"/>
      <c r="AE514" s="16"/>
      <c r="AF514" s="16"/>
      <c r="AG514" s="16"/>
      <c r="AH514" s="16"/>
      <c r="AI514" s="16"/>
      <c r="AJ514" s="16"/>
    </row>
    <row r="515" spans="19:36" ht="12.75">
      <c r="S515" s="218"/>
      <c r="T515" s="218"/>
      <c r="U515" s="218"/>
      <c r="V515" s="218"/>
      <c r="W515" s="34"/>
      <c r="X515" s="480"/>
      <c r="Y515" s="481"/>
      <c r="Z515" s="482"/>
      <c r="AA515" s="482"/>
      <c r="AB515" s="482"/>
      <c r="AC515" s="482"/>
      <c r="AD515" s="16"/>
      <c r="AE515" s="16"/>
      <c r="AF515" s="16"/>
      <c r="AG515" s="16"/>
      <c r="AH515" s="16"/>
      <c r="AI515" s="16"/>
      <c r="AJ515" s="16"/>
    </row>
    <row r="516" spans="19:36" ht="12.75">
      <c r="S516" s="218"/>
      <c r="T516" s="218"/>
      <c r="U516" s="218"/>
      <c r="V516" s="218"/>
      <c r="W516" s="34"/>
      <c r="X516" s="480"/>
      <c r="Y516" s="481"/>
      <c r="Z516" s="482"/>
      <c r="AA516" s="482"/>
      <c r="AB516" s="482"/>
      <c r="AC516" s="482"/>
      <c r="AD516" s="16"/>
      <c r="AE516" s="16"/>
      <c r="AF516" s="16"/>
      <c r="AG516" s="16"/>
      <c r="AH516" s="16"/>
      <c r="AI516" s="16"/>
      <c r="AJ516" s="16"/>
    </row>
    <row r="517" spans="19:36" ht="12.75">
      <c r="S517" s="218"/>
      <c r="T517" s="218"/>
      <c r="U517" s="218"/>
      <c r="V517" s="218"/>
      <c r="W517" s="34"/>
      <c r="X517" s="233"/>
      <c r="Y517" s="192"/>
      <c r="Z517" s="159"/>
      <c r="AA517" s="159"/>
      <c r="AB517" s="159"/>
      <c r="AC517" s="159"/>
      <c r="AD517" s="16"/>
      <c r="AE517" s="16"/>
      <c r="AF517" s="16"/>
      <c r="AG517" s="16"/>
      <c r="AH517" s="16"/>
      <c r="AI517" s="16"/>
      <c r="AJ517" s="16"/>
    </row>
    <row r="518" spans="19:41" ht="12.75" customHeight="1">
      <c r="S518" s="621"/>
      <c r="T518" s="30"/>
      <c r="U518" s="30"/>
      <c r="V518" s="31"/>
      <c r="W518" s="664" t="s">
        <v>428</v>
      </c>
      <c r="X518" s="664"/>
      <c r="Y518" s="664"/>
      <c r="Z518" s="638"/>
      <c r="AA518" s="638"/>
      <c r="AB518" s="638"/>
      <c r="AC518" s="638"/>
      <c r="AD518" s="638"/>
      <c r="AE518" s="638"/>
      <c r="AF518" s="638"/>
      <c r="AG518" s="638"/>
      <c r="AH518" s="638"/>
      <c r="AI518" s="638"/>
      <c r="AJ518" s="638"/>
      <c r="AK518" s="638"/>
      <c r="AL518" s="638"/>
      <c r="AM518" s="638"/>
      <c r="AN518" s="638"/>
      <c r="AO518" s="638"/>
    </row>
    <row r="519" spans="19:41" ht="14.25">
      <c r="S519" s="30"/>
      <c r="T519" s="30"/>
      <c r="U519" s="30"/>
      <c r="V519" s="31"/>
      <c r="W519" s="139"/>
      <c r="X519" s="634"/>
      <c r="Y519" s="488"/>
      <c r="Z519" s="489"/>
      <c r="AA519" s="489"/>
      <c r="AB519" s="489"/>
      <c r="AC519" s="489"/>
      <c r="AD519" s="103"/>
      <c r="AE519" s="103"/>
      <c r="AF519" s="103"/>
      <c r="AG519" s="103"/>
      <c r="AH519" s="103"/>
      <c r="AI519" s="103"/>
      <c r="AJ519" s="103"/>
      <c r="AK519" s="635"/>
      <c r="AL519" s="103"/>
      <c r="AM519" s="103"/>
      <c r="AN519" s="103"/>
      <c r="AO519" s="103"/>
    </row>
    <row r="520" spans="19:41" ht="14.25">
      <c r="S520" s="448"/>
      <c r="T520" s="30"/>
      <c r="U520" s="30"/>
      <c r="V520" s="31"/>
      <c r="W520" s="139"/>
      <c r="X520" s="636" t="s">
        <v>119</v>
      </c>
      <c r="Y520" s="637"/>
      <c r="Z520" s="103"/>
      <c r="AA520" s="103"/>
      <c r="AB520" s="103"/>
      <c r="AC520" s="103"/>
      <c r="AD520" s="103"/>
      <c r="AE520" s="103"/>
      <c r="AF520" s="103"/>
      <c r="AG520" s="103"/>
      <c r="AH520" s="103"/>
      <c r="AI520" s="103"/>
      <c r="AJ520" s="103"/>
      <c r="AK520" s="635"/>
      <c r="AL520" s="103"/>
      <c r="AM520" s="103"/>
      <c r="AN520" s="103"/>
      <c r="AO520" s="103"/>
    </row>
    <row r="521" spans="19:41" ht="12.75" customHeight="1">
      <c r="S521" s="190"/>
      <c r="T521" s="30"/>
      <c r="U521" s="30"/>
      <c r="V521" s="31"/>
      <c r="W521" s="664" t="s">
        <v>431</v>
      </c>
      <c r="X521" s="664"/>
      <c r="Y521" s="664"/>
      <c r="Z521" s="638"/>
      <c r="AA521" s="638"/>
      <c r="AB521" s="638"/>
      <c r="AC521" s="638"/>
      <c r="AD521" s="638"/>
      <c r="AE521" s="638"/>
      <c r="AF521" s="638"/>
      <c r="AG521" s="638"/>
      <c r="AH521" s="638"/>
      <c r="AI521" s="638"/>
      <c r="AJ521" s="638"/>
      <c r="AK521" s="638"/>
      <c r="AL521" s="638"/>
      <c r="AM521" s="638"/>
      <c r="AN521" s="638"/>
      <c r="AO521" s="638"/>
    </row>
    <row r="522" spans="19:41" ht="12.75" customHeight="1">
      <c r="S522" s="190"/>
      <c r="T522" s="30"/>
      <c r="U522" s="30"/>
      <c r="V522" s="31"/>
      <c r="W522" s="34"/>
      <c r="X522" s="34"/>
      <c r="Y522" s="34"/>
      <c r="Z522" s="256"/>
      <c r="AA522" s="256"/>
      <c r="AB522" s="256"/>
      <c r="AC522" s="256"/>
      <c r="AD522" s="256"/>
      <c r="AE522" s="256"/>
      <c r="AF522" s="256"/>
      <c r="AG522" s="256"/>
      <c r="AH522" s="256"/>
      <c r="AI522" s="256"/>
      <c r="AJ522" s="256"/>
      <c r="AK522" s="256"/>
      <c r="AL522" s="256"/>
      <c r="AM522" s="256"/>
      <c r="AN522" s="256"/>
      <c r="AO522" s="256"/>
    </row>
    <row r="523" spans="19:41" ht="12.75" customHeight="1">
      <c r="S523" s="190"/>
      <c r="T523" s="30"/>
      <c r="U523" s="30"/>
      <c r="V523" s="31"/>
      <c r="W523" s="34"/>
      <c r="X523" s="34"/>
      <c r="Y523" s="34"/>
      <c r="Z523" s="256"/>
      <c r="AA523" s="256"/>
      <c r="AB523" s="256"/>
      <c r="AC523" s="256"/>
      <c r="AD523" s="256"/>
      <c r="AE523" s="256"/>
      <c r="AF523" s="256"/>
      <c r="AG523" s="256"/>
      <c r="AH523" s="256"/>
      <c r="AI523" s="256"/>
      <c r="AJ523" s="256"/>
      <c r="AK523" s="256"/>
      <c r="AL523" s="256"/>
      <c r="AM523" s="256"/>
      <c r="AN523" s="256"/>
      <c r="AO523" s="256"/>
    </row>
    <row r="524" spans="19:41" ht="12.75" customHeight="1">
      <c r="S524" s="190"/>
      <c r="T524" s="30"/>
      <c r="U524" s="30"/>
      <c r="V524" s="31"/>
      <c r="W524" s="34"/>
      <c r="X524" s="34"/>
      <c r="Y524" s="34"/>
      <c r="Z524" s="256"/>
      <c r="AA524" s="256"/>
      <c r="AB524" s="256"/>
      <c r="AC524" s="256"/>
      <c r="AD524" s="256"/>
      <c r="AE524" s="256"/>
      <c r="AF524" s="256"/>
      <c r="AG524" s="256"/>
      <c r="AH524" s="256"/>
      <c r="AI524" s="256"/>
      <c r="AJ524" s="256"/>
      <c r="AK524" s="256"/>
      <c r="AL524" s="256"/>
      <c r="AM524" s="256"/>
      <c r="AN524" s="256"/>
      <c r="AO524" s="256"/>
    </row>
    <row r="525" spans="19:41" ht="12.75" customHeight="1">
      <c r="S525" s="190"/>
      <c r="T525" s="30"/>
      <c r="U525" s="30"/>
      <c r="V525" s="31"/>
      <c r="W525" s="34"/>
      <c r="X525" s="34"/>
      <c r="Y525" s="34"/>
      <c r="Z525" s="256"/>
      <c r="AA525" s="256"/>
      <c r="AB525" s="256"/>
      <c r="AC525" s="256"/>
      <c r="AD525" s="256"/>
      <c r="AE525" s="256"/>
      <c r="AF525" s="256"/>
      <c r="AG525" s="256"/>
      <c r="AH525" s="256"/>
      <c r="AI525" s="256"/>
      <c r="AJ525" s="256"/>
      <c r="AK525" s="256"/>
      <c r="AL525" s="256"/>
      <c r="AM525" s="256"/>
      <c r="AN525" s="256"/>
      <c r="AO525" s="256"/>
    </row>
    <row r="526" spans="19:41" ht="12.75" customHeight="1">
      <c r="S526" s="190"/>
      <c r="T526" s="30"/>
      <c r="U526" s="30"/>
      <c r="V526" s="31"/>
      <c r="W526" s="34"/>
      <c r="X526" s="34"/>
      <c r="Y526" s="34"/>
      <c r="Z526" s="256"/>
      <c r="AA526" s="256"/>
      <c r="AB526" s="256"/>
      <c r="AC526" s="256"/>
      <c r="AD526" s="256"/>
      <c r="AE526" s="256"/>
      <c r="AF526" s="256"/>
      <c r="AG526" s="256"/>
      <c r="AH526" s="256"/>
      <c r="AI526" s="256"/>
      <c r="AJ526" s="256"/>
      <c r="AK526" s="256"/>
      <c r="AL526" s="256"/>
      <c r="AM526" s="256"/>
      <c r="AN526" s="256"/>
      <c r="AO526" s="256"/>
    </row>
    <row r="527" spans="19:41" ht="12.75" customHeight="1">
      <c r="S527" s="190"/>
      <c r="T527" s="30"/>
      <c r="U527" s="30"/>
      <c r="V527" s="31"/>
      <c r="W527" s="34"/>
      <c r="X527" s="34"/>
      <c r="Y527" s="34"/>
      <c r="Z527" s="256"/>
      <c r="AA527" s="256"/>
      <c r="AB527" s="256"/>
      <c r="AC527" s="256"/>
      <c r="AD527" s="256"/>
      <c r="AE527" s="256"/>
      <c r="AF527" s="256"/>
      <c r="AG527" s="256"/>
      <c r="AH527" s="256"/>
      <c r="AI527" s="256"/>
      <c r="AJ527" s="256"/>
      <c r="AK527" s="256"/>
      <c r="AL527" s="256"/>
      <c r="AM527" s="256"/>
      <c r="AN527" s="256"/>
      <c r="AO527" s="256"/>
    </row>
    <row r="528" spans="19:41" ht="12.75" customHeight="1">
      <c r="S528" s="190"/>
      <c r="T528" s="30"/>
      <c r="U528" s="30"/>
      <c r="V528" s="31"/>
      <c r="W528" s="34"/>
      <c r="X528" s="34"/>
      <c r="Y528" s="34"/>
      <c r="Z528" s="256"/>
      <c r="AA528" s="256"/>
      <c r="AB528" s="256"/>
      <c r="AC528" s="256"/>
      <c r="AD528" s="256"/>
      <c r="AE528" s="256"/>
      <c r="AF528" s="256"/>
      <c r="AG528" s="256"/>
      <c r="AH528" s="256"/>
      <c r="AI528" s="256"/>
      <c r="AJ528" s="256"/>
      <c r="AK528" s="256"/>
      <c r="AL528" s="256"/>
      <c r="AM528" s="256"/>
      <c r="AN528" s="256"/>
      <c r="AO528" s="256"/>
    </row>
    <row r="529" spans="19:41" ht="12.75" customHeight="1">
      <c r="S529" s="190"/>
      <c r="T529" s="30"/>
      <c r="U529" s="30"/>
      <c r="V529" s="31"/>
      <c r="W529" s="34"/>
      <c r="X529" s="34"/>
      <c r="Y529" s="34"/>
      <c r="Z529" s="256"/>
      <c r="AA529" s="256"/>
      <c r="AB529" s="256"/>
      <c r="AC529" s="256"/>
      <c r="AD529" s="256"/>
      <c r="AE529" s="256"/>
      <c r="AF529" s="256"/>
      <c r="AG529" s="256"/>
      <c r="AH529" s="256"/>
      <c r="AI529" s="256"/>
      <c r="AJ529" s="256"/>
      <c r="AK529" s="256"/>
      <c r="AL529" s="256"/>
      <c r="AM529" s="256"/>
      <c r="AN529" s="256"/>
      <c r="AO529" s="256"/>
    </row>
    <row r="530" spans="19:41" ht="12.75" customHeight="1">
      <c r="S530" s="190"/>
      <c r="T530" s="30"/>
      <c r="U530" s="30"/>
      <c r="V530" s="31"/>
      <c r="W530" s="34"/>
      <c r="X530" s="34"/>
      <c r="Y530" s="34"/>
      <c r="Z530" s="256"/>
      <c r="AA530" s="256"/>
      <c r="AB530" s="256"/>
      <c r="AC530" s="256"/>
      <c r="AD530" s="256"/>
      <c r="AE530" s="256"/>
      <c r="AF530" s="256"/>
      <c r="AG530" s="256"/>
      <c r="AH530" s="256"/>
      <c r="AI530" s="256"/>
      <c r="AJ530" s="256"/>
      <c r="AK530" s="256"/>
      <c r="AL530" s="256"/>
      <c r="AM530" s="256"/>
      <c r="AN530" s="256"/>
      <c r="AO530" s="256"/>
    </row>
    <row r="531" spans="19:41" ht="12.75" customHeight="1">
      <c r="S531" s="190"/>
      <c r="T531" s="30"/>
      <c r="U531" s="30"/>
      <c r="V531" s="31"/>
      <c r="W531" s="34"/>
      <c r="X531" s="34"/>
      <c r="Y531" s="34"/>
      <c r="Z531" s="256"/>
      <c r="AA531" s="256"/>
      <c r="AB531" s="256"/>
      <c r="AC531" s="256"/>
      <c r="AD531" s="256"/>
      <c r="AE531" s="256"/>
      <c r="AF531" s="256"/>
      <c r="AG531" s="256"/>
      <c r="AH531" s="256"/>
      <c r="AI531" s="256"/>
      <c r="AJ531" s="256"/>
      <c r="AK531" s="256"/>
      <c r="AL531" s="256"/>
      <c r="AM531" s="256"/>
      <c r="AN531" s="256"/>
      <c r="AO531" s="256"/>
    </row>
    <row r="532" spans="19:41" ht="12.75" customHeight="1">
      <c r="S532" s="190"/>
      <c r="T532" s="30"/>
      <c r="U532" s="30"/>
      <c r="V532" s="31"/>
      <c r="W532" s="34"/>
      <c r="X532" s="34"/>
      <c r="Y532" s="34"/>
      <c r="Z532" s="256"/>
      <c r="AA532" s="256"/>
      <c r="AB532" s="256"/>
      <c r="AC532" s="256"/>
      <c r="AD532" s="256"/>
      <c r="AE532" s="256"/>
      <c r="AF532" s="256"/>
      <c r="AG532" s="256"/>
      <c r="AH532" s="256"/>
      <c r="AI532" s="256"/>
      <c r="AJ532" s="256"/>
      <c r="AK532" s="256"/>
      <c r="AL532" s="256"/>
      <c r="AM532" s="256"/>
      <c r="AN532" s="256"/>
      <c r="AO532" s="256"/>
    </row>
    <row r="533" spans="19:41" ht="12.75" customHeight="1">
      <c r="S533" s="190"/>
      <c r="T533" s="30"/>
      <c r="U533" s="30"/>
      <c r="V533" s="31"/>
      <c r="W533" s="34"/>
      <c r="X533" s="34"/>
      <c r="Y533" s="34"/>
      <c r="Z533" s="256"/>
      <c r="AA533" s="256"/>
      <c r="AB533" s="256"/>
      <c r="AC533" s="256"/>
      <c r="AD533" s="256"/>
      <c r="AE533" s="256"/>
      <c r="AF533" s="256"/>
      <c r="AG533" s="256"/>
      <c r="AH533" s="256"/>
      <c r="AI533" s="256"/>
      <c r="AJ533" s="256"/>
      <c r="AK533" s="256"/>
      <c r="AL533" s="256"/>
      <c r="AM533" s="256"/>
      <c r="AN533" s="256"/>
      <c r="AO533" s="256"/>
    </row>
    <row r="534" spans="19:41" ht="12.75" customHeight="1">
      <c r="S534" s="190"/>
      <c r="T534" s="30"/>
      <c r="U534" s="30"/>
      <c r="V534" s="31"/>
      <c r="W534" s="34"/>
      <c r="X534" s="34"/>
      <c r="Y534" s="34"/>
      <c r="Z534" s="256"/>
      <c r="AA534" s="256"/>
      <c r="AB534" s="256"/>
      <c r="AC534" s="256"/>
      <c r="AD534" s="256"/>
      <c r="AE534" s="256"/>
      <c r="AF534" s="256"/>
      <c r="AG534" s="256"/>
      <c r="AH534" s="256"/>
      <c r="AI534" s="256"/>
      <c r="AJ534" s="256"/>
      <c r="AK534" s="256"/>
      <c r="AL534" s="256"/>
      <c r="AM534" s="256"/>
      <c r="AN534" s="256"/>
      <c r="AO534" s="256"/>
    </row>
    <row r="535" spans="19:41" ht="12.75" customHeight="1">
      <c r="S535" s="190"/>
      <c r="T535" s="30"/>
      <c r="U535" s="30"/>
      <c r="V535" s="31"/>
      <c r="W535" s="34"/>
      <c r="X535" s="34"/>
      <c r="Y535" s="34"/>
      <c r="Z535" s="256"/>
      <c r="AA535" s="256"/>
      <c r="AB535" s="256"/>
      <c r="AC535" s="256"/>
      <c r="AD535" s="256"/>
      <c r="AE535" s="256"/>
      <c r="AF535" s="256"/>
      <c r="AG535" s="256"/>
      <c r="AH535" s="256"/>
      <c r="AI535" s="256"/>
      <c r="AJ535" s="256"/>
      <c r="AK535" s="256"/>
      <c r="AL535" s="256"/>
      <c r="AM535" s="256"/>
      <c r="AN535" s="256"/>
      <c r="AO535" s="256"/>
    </row>
    <row r="536" spans="19:41" ht="12.75" customHeight="1">
      <c r="S536" s="190"/>
      <c r="T536" s="30"/>
      <c r="U536" s="30"/>
      <c r="V536" s="31"/>
      <c r="W536" s="34"/>
      <c r="X536" s="34"/>
      <c r="Y536" s="34"/>
      <c r="Z536" s="256"/>
      <c r="AA536" s="256"/>
      <c r="AB536" s="256"/>
      <c r="AC536" s="256"/>
      <c r="AD536" s="256"/>
      <c r="AE536" s="256"/>
      <c r="AF536" s="256"/>
      <c r="AG536" s="256"/>
      <c r="AH536" s="256"/>
      <c r="AI536" s="256"/>
      <c r="AJ536" s="256"/>
      <c r="AK536" s="256"/>
      <c r="AL536" s="256"/>
      <c r="AM536" s="256"/>
      <c r="AN536" s="256"/>
      <c r="AO536" s="256"/>
    </row>
    <row r="537" spans="19:41" ht="12.75" customHeight="1">
      <c r="S537" s="190"/>
      <c r="T537" s="30"/>
      <c r="U537" s="30"/>
      <c r="V537" s="31"/>
      <c r="W537" s="34"/>
      <c r="X537" s="34"/>
      <c r="Y537" s="34"/>
      <c r="Z537" s="256"/>
      <c r="AA537" s="256"/>
      <c r="AB537" s="256"/>
      <c r="AC537" s="256"/>
      <c r="AD537" s="256"/>
      <c r="AE537" s="256"/>
      <c r="AF537" s="256"/>
      <c r="AG537" s="256"/>
      <c r="AH537" s="256"/>
      <c r="AI537" s="256"/>
      <c r="AJ537" s="256"/>
      <c r="AK537" s="256"/>
      <c r="AL537" s="256"/>
      <c r="AM537" s="256"/>
      <c r="AN537" s="256"/>
      <c r="AO537" s="256"/>
    </row>
    <row r="538" spans="19:41" ht="12.75" customHeight="1">
      <c r="S538" s="190"/>
      <c r="T538" s="30"/>
      <c r="U538" s="30"/>
      <c r="V538" s="31"/>
      <c r="W538" s="34"/>
      <c r="X538" s="34"/>
      <c r="Y538" s="34"/>
      <c r="Z538" s="256"/>
      <c r="AA538" s="256"/>
      <c r="AB538" s="256"/>
      <c r="AC538" s="256"/>
      <c r="AD538" s="256"/>
      <c r="AE538" s="256"/>
      <c r="AF538" s="256"/>
      <c r="AG538" s="256"/>
      <c r="AH538" s="256"/>
      <c r="AI538" s="256"/>
      <c r="AJ538" s="256"/>
      <c r="AK538" s="256"/>
      <c r="AL538" s="256"/>
      <c r="AM538" s="256"/>
      <c r="AN538" s="256"/>
      <c r="AO538" s="256"/>
    </row>
    <row r="539" spans="19:41" ht="12.75" customHeight="1">
      <c r="S539" s="190"/>
      <c r="T539" s="30"/>
      <c r="U539" s="30"/>
      <c r="V539" s="31"/>
      <c r="W539" s="34"/>
      <c r="X539" s="34"/>
      <c r="Y539" s="34"/>
      <c r="Z539" s="256"/>
      <c r="AA539" s="256"/>
      <c r="AB539" s="256"/>
      <c r="AC539" s="256"/>
      <c r="AD539" s="256"/>
      <c r="AE539" s="256"/>
      <c r="AF539" s="256"/>
      <c r="AG539" s="256"/>
      <c r="AH539" s="256"/>
      <c r="AI539" s="256"/>
      <c r="AJ539" s="256"/>
      <c r="AK539" s="256"/>
      <c r="AL539" s="256"/>
      <c r="AM539" s="256"/>
      <c r="AN539" s="256"/>
      <c r="AO539" s="256"/>
    </row>
    <row r="540" spans="19:41" ht="12.75" customHeight="1">
      <c r="S540" s="190"/>
      <c r="T540" s="30"/>
      <c r="U540" s="30"/>
      <c r="V540" s="31"/>
      <c r="W540" s="34"/>
      <c r="X540" s="34"/>
      <c r="Y540" s="34"/>
      <c r="Z540" s="256"/>
      <c r="AA540" s="256"/>
      <c r="AB540" s="256"/>
      <c r="AC540" s="256"/>
      <c r="AD540" s="256"/>
      <c r="AE540" s="256"/>
      <c r="AF540" s="256"/>
      <c r="AG540" s="256"/>
      <c r="AH540" s="256"/>
      <c r="AI540" s="256"/>
      <c r="AJ540" s="256"/>
      <c r="AK540" s="256"/>
      <c r="AL540" s="256"/>
      <c r="AM540" s="256"/>
      <c r="AN540" s="256"/>
      <c r="AO540" s="256"/>
    </row>
    <row r="541" spans="19:41" ht="12.75" customHeight="1">
      <c r="S541" s="190"/>
      <c r="T541" s="30"/>
      <c r="U541" s="30"/>
      <c r="V541" s="31"/>
      <c r="W541" s="34"/>
      <c r="X541" s="34"/>
      <c r="Y541" s="34"/>
      <c r="Z541" s="256"/>
      <c r="AA541" s="256"/>
      <c r="AB541" s="256"/>
      <c r="AC541" s="256"/>
      <c r="AD541" s="256"/>
      <c r="AE541" s="256"/>
      <c r="AF541" s="256"/>
      <c r="AG541" s="256"/>
      <c r="AH541" s="256"/>
      <c r="AI541" s="256"/>
      <c r="AJ541" s="256"/>
      <c r="AK541" s="256"/>
      <c r="AL541" s="256"/>
      <c r="AM541" s="256"/>
      <c r="AN541" s="256"/>
      <c r="AO541" s="256"/>
    </row>
    <row r="542" spans="19:41" ht="12.75" customHeight="1">
      <c r="S542" s="190"/>
      <c r="T542" s="30"/>
      <c r="U542" s="30"/>
      <c r="V542" s="31"/>
      <c r="W542" s="34"/>
      <c r="X542" s="34"/>
      <c r="Y542" s="34"/>
      <c r="Z542" s="256"/>
      <c r="AA542" s="256"/>
      <c r="AB542" s="256"/>
      <c r="AC542" s="256"/>
      <c r="AD542" s="256"/>
      <c r="AE542" s="256"/>
      <c r="AF542" s="256"/>
      <c r="AG542" s="256"/>
      <c r="AH542" s="256"/>
      <c r="AI542" s="256"/>
      <c r="AJ542" s="256"/>
      <c r="AK542" s="256"/>
      <c r="AL542" s="256"/>
      <c r="AM542" s="256"/>
      <c r="AN542" s="256"/>
      <c r="AO542" s="256"/>
    </row>
    <row r="543" spans="19:41" ht="12.75" customHeight="1">
      <c r="S543" s="190"/>
      <c r="T543" s="30"/>
      <c r="U543" s="30"/>
      <c r="V543" s="31"/>
      <c r="W543" s="34"/>
      <c r="X543" s="34"/>
      <c r="Y543" s="34"/>
      <c r="Z543" s="256"/>
      <c r="AA543" s="256"/>
      <c r="AB543" s="256"/>
      <c r="AC543" s="256"/>
      <c r="AD543" s="256"/>
      <c r="AE543" s="256"/>
      <c r="AF543" s="256"/>
      <c r="AG543" s="256"/>
      <c r="AH543" s="256"/>
      <c r="AI543" s="256"/>
      <c r="AJ543" s="256"/>
      <c r="AK543" s="256"/>
      <c r="AL543" s="256"/>
      <c r="AM543" s="256"/>
      <c r="AN543" s="256"/>
      <c r="AO543" s="256"/>
    </row>
    <row r="544" spans="19:41" ht="12.75" customHeight="1">
      <c r="S544" s="190"/>
      <c r="T544" s="30"/>
      <c r="U544" s="30"/>
      <c r="V544" s="31"/>
      <c r="W544" s="34"/>
      <c r="X544" s="34"/>
      <c r="Y544" s="34"/>
      <c r="Z544" s="256"/>
      <c r="AA544" s="256"/>
      <c r="AB544" s="256"/>
      <c r="AC544" s="256"/>
      <c r="AD544" s="256"/>
      <c r="AE544" s="256"/>
      <c r="AF544" s="256"/>
      <c r="AG544" s="256"/>
      <c r="AH544" s="256"/>
      <c r="AI544" s="256"/>
      <c r="AJ544" s="256"/>
      <c r="AK544" s="256"/>
      <c r="AL544" s="256"/>
      <c r="AM544" s="256"/>
      <c r="AN544" s="256"/>
      <c r="AO544" s="256"/>
    </row>
    <row r="545" spans="19:41" ht="12.75" customHeight="1">
      <c r="S545" s="190"/>
      <c r="T545" s="30"/>
      <c r="U545" s="30"/>
      <c r="V545" s="31"/>
      <c r="W545" s="34"/>
      <c r="X545" s="34"/>
      <c r="Y545" s="34"/>
      <c r="Z545" s="256"/>
      <c r="AA545" s="256"/>
      <c r="AB545" s="256"/>
      <c r="AC545" s="256"/>
      <c r="AD545" s="256"/>
      <c r="AE545" s="256"/>
      <c r="AF545" s="256"/>
      <c r="AG545" s="256"/>
      <c r="AH545" s="256"/>
      <c r="AI545" s="256"/>
      <c r="AJ545" s="256"/>
      <c r="AK545" s="256"/>
      <c r="AL545" s="256"/>
      <c r="AM545" s="256"/>
      <c r="AN545" s="256"/>
      <c r="AO545" s="256"/>
    </row>
    <row r="546" spans="19:41" ht="12.75" customHeight="1">
      <c r="S546" s="190"/>
      <c r="T546" s="30"/>
      <c r="U546" s="30"/>
      <c r="V546" s="31"/>
      <c r="W546" s="34"/>
      <c r="X546" s="34"/>
      <c r="Y546" s="34"/>
      <c r="Z546" s="256"/>
      <c r="AA546" s="256"/>
      <c r="AB546" s="256"/>
      <c r="AC546" s="256"/>
      <c r="AD546" s="256"/>
      <c r="AE546" s="256"/>
      <c r="AF546" s="256"/>
      <c r="AG546" s="256"/>
      <c r="AH546" s="256"/>
      <c r="AI546" s="256"/>
      <c r="AJ546" s="256"/>
      <c r="AK546" s="256"/>
      <c r="AL546" s="256"/>
      <c r="AM546" s="256"/>
      <c r="AN546" s="256"/>
      <c r="AO546" s="256"/>
    </row>
    <row r="547" spans="19:41" ht="12.75" customHeight="1">
      <c r="S547" s="190"/>
      <c r="T547" s="30"/>
      <c r="U547" s="30"/>
      <c r="V547" s="31"/>
      <c r="W547" s="34"/>
      <c r="X547" s="34"/>
      <c r="Y547" s="34"/>
      <c r="Z547" s="256"/>
      <c r="AA547" s="256"/>
      <c r="AB547" s="256"/>
      <c r="AC547" s="256"/>
      <c r="AD547" s="256"/>
      <c r="AE547" s="256"/>
      <c r="AF547" s="256"/>
      <c r="AG547" s="256"/>
      <c r="AH547" s="256"/>
      <c r="AI547" s="256"/>
      <c r="AJ547" s="256"/>
      <c r="AK547" s="256"/>
      <c r="AL547" s="256"/>
      <c r="AM547" s="256"/>
      <c r="AN547" s="256"/>
      <c r="AO547" s="256"/>
    </row>
    <row r="548" spans="19:41" ht="12.75" customHeight="1">
      <c r="S548" s="190"/>
      <c r="T548" s="30"/>
      <c r="U548" s="30"/>
      <c r="V548" s="31"/>
      <c r="W548" s="34"/>
      <c r="X548" s="34"/>
      <c r="Y548" s="34"/>
      <c r="Z548" s="256"/>
      <c r="AA548" s="256"/>
      <c r="AB548" s="256"/>
      <c r="AC548" s="256"/>
      <c r="AD548" s="256"/>
      <c r="AE548" s="256"/>
      <c r="AF548" s="256"/>
      <c r="AG548" s="256"/>
      <c r="AH548" s="256"/>
      <c r="AI548" s="256"/>
      <c r="AJ548" s="256"/>
      <c r="AK548" s="256"/>
      <c r="AL548" s="256"/>
      <c r="AM548" s="256"/>
      <c r="AN548" s="256"/>
      <c r="AO548" s="256"/>
    </row>
    <row r="549" spans="19:41" ht="12.75" customHeight="1">
      <c r="S549" s="190"/>
      <c r="T549" s="30"/>
      <c r="U549" s="30"/>
      <c r="V549" s="31"/>
      <c r="W549" s="34"/>
      <c r="X549" s="34"/>
      <c r="Y549" s="34"/>
      <c r="Z549" s="256"/>
      <c r="AA549" s="256"/>
      <c r="AB549" s="256"/>
      <c r="AC549" s="256"/>
      <c r="AD549" s="256"/>
      <c r="AE549" s="256"/>
      <c r="AF549" s="256"/>
      <c r="AG549" s="256"/>
      <c r="AH549" s="256"/>
      <c r="AI549" s="256"/>
      <c r="AJ549" s="256"/>
      <c r="AK549" s="256"/>
      <c r="AL549" s="256"/>
      <c r="AM549" s="256"/>
      <c r="AN549" s="256"/>
      <c r="AO549" s="256"/>
    </row>
    <row r="550" spans="19:41" ht="12.75" customHeight="1">
      <c r="S550" s="190"/>
      <c r="T550" s="30"/>
      <c r="U550" s="30"/>
      <c r="V550" s="31"/>
      <c r="W550" s="34"/>
      <c r="X550" s="34"/>
      <c r="Y550" s="34"/>
      <c r="Z550" s="256"/>
      <c r="AA550" s="256"/>
      <c r="AB550" s="256"/>
      <c r="AC550" s="256"/>
      <c r="AD550" s="256"/>
      <c r="AE550" s="256"/>
      <c r="AF550" s="256"/>
      <c r="AG550" s="256"/>
      <c r="AH550" s="256"/>
      <c r="AI550" s="256"/>
      <c r="AJ550" s="256"/>
      <c r="AK550" s="256"/>
      <c r="AL550" s="256"/>
      <c r="AM550" s="256"/>
      <c r="AN550" s="256"/>
      <c r="AO550" s="256"/>
    </row>
    <row r="551" spans="19:41" ht="12.75" customHeight="1">
      <c r="S551" s="190"/>
      <c r="T551" s="30"/>
      <c r="U551" s="30"/>
      <c r="V551" s="31"/>
      <c r="W551" s="34"/>
      <c r="X551" s="34"/>
      <c r="Y551" s="34"/>
      <c r="Z551" s="256"/>
      <c r="AA551" s="256"/>
      <c r="AB551" s="256"/>
      <c r="AC551" s="256"/>
      <c r="AD551" s="256"/>
      <c r="AE551" s="256"/>
      <c r="AF551" s="256"/>
      <c r="AG551" s="256"/>
      <c r="AH551" s="256"/>
      <c r="AI551" s="256"/>
      <c r="AJ551" s="256"/>
      <c r="AK551" s="256"/>
      <c r="AL551" s="256"/>
      <c r="AM551" s="256"/>
      <c r="AN551" s="256"/>
      <c r="AO551" s="256"/>
    </row>
    <row r="552" spans="19:41" ht="12.75" customHeight="1">
      <c r="S552" s="190"/>
      <c r="T552" s="30"/>
      <c r="U552" s="30"/>
      <c r="V552" s="31"/>
      <c r="W552" s="34"/>
      <c r="X552" s="34"/>
      <c r="Y552" s="34"/>
      <c r="Z552" s="256"/>
      <c r="AA552" s="256"/>
      <c r="AB552" s="256"/>
      <c r="AC552" s="256"/>
      <c r="AD552" s="256"/>
      <c r="AE552" s="256"/>
      <c r="AF552" s="256"/>
      <c r="AG552" s="256"/>
      <c r="AH552" s="256"/>
      <c r="AI552" s="256"/>
      <c r="AJ552" s="256"/>
      <c r="AK552" s="256"/>
      <c r="AL552" s="256"/>
      <c r="AM552" s="256"/>
      <c r="AN552" s="256"/>
      <c r="AO552" s="256"/>
    </row>
    <row r="553" spans="19:41" ht="12.75" customHeight="1">
      <c r="S553" s="190"/>
      <c r="T553" s="30"/>
      <c r="U553" s="30"/>
      <c r="V553" s="31"/>
      <c r="W553" s="34"/>
      <c r="X553" s="34"/>
      <c r="Y553" s="34"/>
      <c r="Z553" s="256"/>
      <c r="AA553" s="256"/>
      <c r="AB553" s="256"/>
      <c r="AC553" s="256"/>
      <c r="AD553" s="256"/>
      <c r="AE553" s="256"/>
      <c r="AF553" s="256"/>
      <c r="AG553" s="256"/>
      <c r="AH553" s="256"/>
      <c r="AI553" s="256"/>
      <c r="AJ553" s="256"/>
      <c r="AK553" s="256"/>
      <c r="AL553" s="256"/>
      <c r="AM553" s="256"/>
      <c r="AN553" s="256"/>
      <c r="AO553" s="256"/>
    </row>
    <row r="554" spans="19:41" ht="12.75" customHeight="1">
      <c r="S554" s="190"/>
      <c r="T554" s="30"/>
      <c r="U554" s="30"/>
      <c r="V554" s="31"/>
      <c r="W554" s="34"/>
      <c r="X554" s="34"/>
      <c r="Y554" s="34"/>
      <c r="Z554" s="256"/>
      <c r="AA554" s="256"/>
      <c r="AB554" s="256"/>
      <c r="AC554" s="256"/>
      <c r="AD554" s="256"/>
      <c r="AE554" s="256"/>
      <c r="AF554" s="256"/>
      <c r="AG554" s="256"/>
      <c r="AH554" s="256"/>
      <c r="AI554" s="256"/>
      <c r="AJ554" s="256"/>
      <c r="AK554" s="256"/>
      <c r="AL554" s="256"/>
      <c r="AM554" s="256"/>
      <c r="AN554" s="256"/>
      <c r="AO554" s="256"/>
    </row>
    <row r="555" spans="19:41" ht="12.75" customHeight="1">
      <c r="S555" s="190"/>
      <c r="T555" s="30"/>
      <c r="U555" s="30"/>
      <c r="V555" s="31"/>
      <c r="W555" s="34"/>
      <c r="X555" s="34"/>
      <c r="Y555" s="34"/>
      <c r="Z555" s="256"/>
      <c r="AA555" s="256"/>
      <c r="AB555" s="256"/>
      <c r="AC555" s="256"/>
      <c r="AD555" s="256"/>
      <c r="AE555" s="256"/>
      <c r="AF555" s="256"/>
      <c r="AG555" s="256"/>
      <c r="AH555" s="256"/>
      <c r="AI555" s="256"/>
      <c r="AJ555" s="256"/>
      <c r="AK555" s="256"/>
      <c r="AL555" s="256"/>
      <c r="AM555" s="256"/>
      <c r="AN555" s="256"/>
      <c r="AO555" s="256"/>
    </row>
    <row r="556" spans="19:41" ht="12.75" customHeight="1">
      <c r="S556" s="190"/>
      <c r="T556" s="30"/>
      <c r="U556" s="30"/>
      <c r="V556" s="31"/>
      <c r="W556" s="34"/>
      <c r="X556" s="34"/>
      <c r="Y556" s="34"/>
      <c r="Z556" s="256"/>
      <c r="AA556" s="256"/>
      <c r="AB556" s="256"/>
      <c r="AC556" s="256"/>
      <c r="AD556" s="256"/>
      <c r="AE556" s="256"/>
      <c r="AF556" s="256"/>
      <c r="AG556" s="256"/>
      <c r="AH556" s="256"/>
      <c r="AI556" s="256"/>
      <c r="AJ556" s="256"/>
      <c r="AK556" s="256"/>
      <c r="AL556" s="256"/>
      <c r="AM556" s="256"/>
      <c r="AN556" s="256"/>
      <c r="AO556" s="256"/>
    </row>
    <row r="557" spans="19:41" ht="12.75" customHeight="1">
      <c r="S557" s="190"/>
      <c r="T557" s="30"/>
      <c r="U557" s="30"/>
      <c r="V557" s="31"/>
      <c r="W557" s="34"/>
      <c r="X557" s="34"/>
      <c r="Y557" s="34"/>
      <c r="Z557" s="256"/>
      <c r="AA557" s="256"/>
      <c r="AB557" s="256"/>
      <c r="AC557" s="256"/>
      <c r="AD557" s="256"/>
      <c r="AE557" s="256"/>
      <c r="AF557" s="256"/>
      <c r="AG557" s="256"/>
      <c r="AH557" s="256"/>
      <c r="AI557" s="256"/>
      <c r="AJ557" s="256"/>
      <c r="AK557" s="256"/>
      <c r="AL557" s="256"/>
      <c r="AM557" s="256"/>
      <c r="AN557" s="256"/>
      <c r="AO557" s="256"/>
    </row>
    <row r="558" spans="19:41" ht="12.75" customHeight="1">
      <c r="S558" s="190"/>
      <c r="T558" s="30"/>
      <c r="U558" s="30"/>
      <c r="V558" s="31"/>
      <c r="W558" s="34"/>
      <c r="X558" s="34"/>
      <c r="Y558" s="34"/>
      <c r="Z558" s="256"/>
      <c r="AA558" s="256"/>
      <c r="AB558" s="256"/>
      <c r="AC558" s="256"/>
      <c r="AD558" s="256"/>
      <c r="AE558" s="256"/>
      <c r="AF558" s="256"/>
      <c r="AG558" s="256"/>
      <c r="AH558" s="256"/>
      <c r="AI558" s="256"/>
      <c r="AJ558" s="256"/>
      <c r="AK558" s="256"/>
      <c r="AL558" s="256"/>
      <c r="AM558" s="256"/>
      <c r="AN558" s="256"/>
      <c r="AO558" s="256"/>
    </row>
    <row r="559" spans="19:41" ht="12.75" customHeight="1">
      <c r="S559" s="190"/>
      <c r="T559" s="30"/>
      <c r="U559" s="30"/>
      <c r="V559" s="31"/>
      <c r="W559" s="34"/>
      <c r="X559" s="34"/>
      <c r="Y559" s="34"/>
      <c r="Z559" s="256"/>
      <c r="AA559" s="256"/>
      <c r="AB559" s="256"/>
      <c r="AC559" s="256"/>
      <c r="AD559" s="256"/>
      <c r="AE559" s="256"/>
      <c r="AF559" s="256"/>
      <c r="AG559" s="256"/>
      <c r="AH559" s="256"/>
      <c r="AI559" s="256"/>
      <c r="AJ559" s="256"/>
      <c r="AK559" s="256"/>
      <c r="AL559" s="256"/>
      <c r="AM559" s="256"/>
      <c r="AN559" s="256"/>
      <c r="AO559" s="256"/>
    </row>
    <row r="560" spans="19:41" ht="12.75" customHeight="1">
      <c r="S560" s="190"/>
      <c r="T560" s="30"/>
      <c r="U560" s="30"/>
      <c r="V560" s="31"/>
      <c r="W560" s="34"/>
      <c r="X560" s="34"/>
      <c r="Y560" s="34"/>
      <c r="Z560" s="256"/>
      <c r="AA560" s="256"/>
      <c r="AB560" s="256"/>
      <c r="AC560" s="256"/>
      <c r="AD560" s="256"/>
      <c r="AE560" s="256"/>
      <c r="AF560" s="256"/>
      <c r="AG560" s="256"/>
      <c r="AH560" s="256"/>
      <c r="AI560" s="256"/>
      <c r="AJ560" s="256"/>
      <c r="AK560" s="256"/>
      <c r="AL560" s="256"/>
      <c r="AM560" s="256"/>
      <c r="AN560" s="256"/>
      <c r="AO560" s="256"/>
    </row>
    <row r="561" spans="19:41" ht="12.75" customHeight="1">
      <c r="S561" s="190"/>
      <c r="T561" s="30"/>
      <c r="U561" s="30"/>
      <c r="V561" s="31"/>
      <c r="W561" s="34"/>
      <c r="X561" s="34"/>
      <c r="Y561" s="34"/>
      <c r="Z561" s="256"/>
      <c r="AA561" s="256"/>
      <c r="AB561" s="256"/>
      <c r="AC561" s="256"/>
      <c r="AD561" s="256"/>
      <c r="AE561" s="256"/>
      <c r="AF561" s="256"/>
      <c r="AG561" s="256"/>
      <c r="AH561" s="256"/>
      <c r="AI561" s="256"/>
      <c r="AJ561" s="256"/>
      <c r="AK561" s="256"/>
      <c r="AL561" s="256"/>
      <c r="AM561" s="256"/>
      <c r="AN561" s="256"/>
      <c r="AO561" s="256"/>
    </row>
    <row r="562" spans="19:41" ht="12.75" customHeight="1">
      <c r="S562" s="190"/>
      <c r="T562" s="30"/>
      <c r="U562" s="30"/>
      <c r="V562" s="31"/>
      <c r="W562" s="34"/>
      <c r="X562" s="34"/>
      <c r="Y562" s="34"/>
      <c r="Z562" s="256"/>
      <c r="AA562" s="256"/>
      <c r="AB562" s="256"/>
      <c r="AC562" s="256"/>
      <c r="AD562" s="256"/>
      <c r="AE562" s="256"/>
      <c r="AF562" s="256"/>
      <c r="AG562" s="256"/>
      <c r="AH562" s="256"/>
      <c r="AI562" s="256"/>
      <c r="AJ562" s="256"/>
      <c r="AK562" s="256"/>
      <c r="AL562" s="256"/>
      <c r="AM562" s="256"/>
      <c r="AN562" s="256"/>
      <c r="AO562" s="256"/>
    </row>
    <row r="563" spans="19:41" ht="12.75" customHeight="1">
      <c r="S563" s="190"/>
      <c r="T563" s="30"/>
      <c r="U563" s="30"/>
      <c r="V563" s="31"/>
      <c r="W563" s="34"/>
      <c r="X563" s="34"/>
      <c r="Y563" s="34"/>
      <c r="Z563" s="256"/>
      <c r="AA563" s="256"/>
      <c r="AB563" s="256"/>
      <c r="AC563" s="256"/>
      <c r="AD563" s="256"/>
      <c r="AE563" s="256"/>
      <c r="AF563" s="256"/>
      <c r="AG563" s="256"/>
      <c r="AH563" s="256"/>
      <c r="AI563" s="256"/>
      <c r="AJ563" s="256"/>
      <c r="AK563" s="256"/>
      <c r="AL563" s="256"/>
      <c r="AM563" s="256"/>
      <c r="AN563" s="256"/>
      <c r="AO563" s="256"/>
    </row>
    <row r="564" spans="19:36" ht="12.75" hidden="1">
      <c r="S564" s="159"/>
      <c r="T564" s="83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</row>
    <row r="565" spans="19:36" ht="12.75" hidden="1">
      <c r="S565" s="159"/>
      <c r="T565" s="83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</row>
    <row r="566" spans="19:36" ht="12.75" hidden="1">
      <c r="S566" s="159"/>
      <c r="T566" s="83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6"/>
      <c r="AJ566" s="16"/>
    </row>
    <row r="567" spans="19:36" ht="12.75" hidden="1">
      <c r="S567" s="159"/>
      <c r="T567" s="83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/>
      <c r="AJ567" s="16"/>
    </row>
    <row r="568" spans="19:36" ht="12.75" hidden="1">
      <c r="S568" s="159"/>
      <c r="T568" s="83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</row>
    <row r="569" spans="19:36" ht="12.75" hidden="1">
      <c r="S569" s="159"/>
      <c r="T569" s="83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</row>
    <row r="570" spans="19:36" ht="12.75" hidden="1">
      <c r="S570" s="159"/>
      <c r="T570" s="83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  <c r="AJ570" s="16"/>
    </row>
    <row r="571" spans="19:36" ht="12.75" hidden="1">
      <c r="S571" s="159"/>
      <c r="T571" s="83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</row>
    <row r="572" spans="19:36" ht="12.75" hidden="1">
      <c r="S572" s="83"/>
      <c r="T572" s="83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</row>
    <row r="573" spans="19:36" ht="12.75" hidden="1">
      <c r="S573" s="83"/>
      <c r="T573" s="83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  <c r="AJ573" s="16"/>
    </row>
    <row r="574" ht="12.75" hidden="1"/>
    <row r="575" ht="12.75" hidden="1"/>
    <row r="576" ht="12.75" hidden="1"/>
    <row r="577" ht="12.75" hidden="1"/>
    <row r="578" spans="23:41" ht="13.5">
      <c r="W578" s="662" t="s">
        <v>262</v>
      </c>
      <c r="X578" s="657"/>
      <c r="Y578" s="657"/>
      <c r="Z578" s="657"/>
      <c r="AA578" s="657"/>
      <c r="AB578" s="657"/>
      <c r="AC578" s="657"/>
      <c r="AD578" s="657"/>
      <c r="AE578" s="657"/>
      <c r="AF578" s="657"/>
      <c r="AG578" s="657"/>
      <c r="AH578" s="657"/>
      <c r="AI578" s="657"/>
      <c r="AJ578" s="657"/>
      <c r="AK578" s="657"/>
      <c r="AL578" s="657"/>
      <c r="AM578" s="657"/>
      <c r="AN578" s="657"/>
      <c r="AO578" s="657"/>
    </row>
    <row r="579" spans="23:41" ht="13.5">
      <c r="W579" s="662" t="s">
        <v>419</v>
      </c>
      <c r="X579" s="657"/>
      <c r="Y579" s="657"/>
      <c r="Z579" s="657"/>
      <c r="AA579" s="657"/>
      <c r="AB579" s="657"/>
      <c r="AC579" s="657"/>
      <c r="AD579" s="657"/>
      <c r="AE579" s="657"/>
      <c r="AF579" s="657"/>
      <c r="AG579" s="657"/>
      <c r="AH579" s="657"/>
      <c r="AI579" s="657"/>
      <c r="AJ579" s="657"/>
      <c r="AK579" s="657"/>
      <c r="AL579" s="657"/>
      <c r="AM579" s="657"/>
      <c r="AN579" s="657"/>
      <c r="AO579" s="657"/>
    </row>
    <row r="580" spans="23:41" ht="13.5">
      <c r="W580" s="662" t="s">
        <v>250</v>
      </c>
      <c r="X580" s="657"/>
      <c r="Y580" s="657"/>
      <c r="Z580" s="657"/>
      <c r="AA580" s="657"/>
      <c r="AB580" s="657"/>
      <c r="AC580" s="657"/>
      <c r="AD580" s="657"/>
      <c r="AE580" s="657"/>
      <c r="AF580" s="657"/>
      <c r="AG580" s="657"/>
      <c r="AH580" s="657"/>
      <c r="AI580" s="657"/>
      <c r="AJ580" s="657"/>
      <c r="AK580" s="657"/>
      <c r="AL580" s="657"/>
      <c r="AM580" s="657"/>
      <c r="AN580" s="657"/>
      <c r="AO580" s="657"/>
    </row>
    <row r="581" spans="23:41" ht="13.5">
      <c r="W581" s="662" t="s">
        <v>420</v>
      </c>
      <c r="X581" s="657"/>
      <c r="Y581" s="657"/>
      <c r="Z581" s="657"/>
      <c r="AA581" s="657"/>
      <c r="AB581" s="657"/>
      <c r="AC581" s="657"/>
      <c r="AD581" s="657"/>
      <c r="AE581" s="657"/>
      <c r="AF581" s="657"/>
      <c r="AG581" s="657"/>
      <c r="AH581" s="657"/>
      <c r="AI581" s="657"/>
      <c r="AJ581" s="657"/>
      <c r="AK581" s="657"/>
      <c r="AL581" s="657"/>
      <c r="AM581" s="657"/>
      <c r="AN581" s="657"/>
      <c r="AO581" s="657"/>
    </row>
    <row r="582" spans="23:41" ht="15.75">
      <c r="W582" s="662"/>
      <c r="X582" s="662"/>
      <c r="Y582" s="662"/>
      <c r="Z582" s="657"/>
      <c r="AA582" s="657"/>
      <c r="AB582" s="657"/>
      <c r="AC582" s="657"/>
      <c r="AD582" s="657"/>
      <c r="AE582" s="657"/>
      <c r="AF582" s="657"/>
      <c r="AG582" s="657"/>
      <c r="AH582" s="657"/>
      <c r="AI582" s="657"/>
      <c r="AJ582" s="657"/>
      <c r="AK582" s="657"/>
      <c r="AL582" s="657"/>
      <c r="AM582" s="657"/>
      <c r="AN582" s="657"/>
      <c r="AO582" s="657"/>
    </row>
    <row r="584" spans="20:41" ht="36.75" customHeight="1">
      <c r="T584" s="663" t="s">
        <v>434</v>
      </c>
      <c r="U584" s="663"/>
      <c r="V584" s="663"/>
      <c r="W584" s="663"/>
      <c r="X584" s="663"/>
      <c r="Y584" s="663"/>
      <c r="Z584" s="663"/>
      <c r="AA584" s="663"/>
      <c r="AB584" s="663"/>
      <c r="AC584" s="663"/>
      <c r="AD584" s="663"/>
      <c r="AE584" s="663"/>
      <c r="AF584" s="663"/>
      <c r="AG584" s="663"/>
      <c r="AH584" s="663"/>
      <c r="AI584" s="663"/>
      <c r="AJ584" s="663"/>
      <c r="AK584" s="663"/>
      <c r="AL584" s="663"/>
      <c r="AM584" s="663"/>
      <c r="AN584" s="663"/>
      <c r="AO584" s="663"/>
    </row>
    <row r="588" spans="20:41" ht="30">
      <c r="T588" s="564" t="s">
        <v>1</v>
      </c>
      <c r="U588" s="622" t="s">
        <v>2</v>
      </c>
      <c r="V588" s="623" t="s">
        <v>243</v>
      </c>
      <c r="W588" s="567" t="s">
        <v>4</v>
      </c>
      <c r="X588" s="568" t="s">
        <v>5</v>
      </c>
      <c r="Y588" s="568" t="s">
        <v>249</v>
      </c>
      <c r="Z588" s="569" t="s">
        <v>273</v>
      </c>
      <c r="AA588" s="569" t="s">
        <v>274</v>
      </c>
      <c r="AB588" s="570" t="s">
        <v>305</v>
      </c>
      <c r="AC588" s="570" t="s">
        <v>274</v>
      </c>
      <c r="AD588" s="571" t="s">
        <v>327</v>
      </c>
      <c r="AE588" s="572" t="s">
        <v>269</v>
      </c>
      <c r="AF588" s="571" t="s">
        <v>351</v>
      </c>
      <c r="AG588" s="571" t="s">
        <v>385</v>
      </c>
      <c r="AH588" s="571" t="s">
        <v>385</v>
      </c>
      <c r="AI588" s="572" t="s">
        <v>383</v>
      </c>
      <c r="AJ588" s="571" t="s">
        <v>384</v>
      </c>
      <c r="AK588" s="573" t="s">
        <v>403</v>
      </c>
      <c r="AL588" s="571" t="s">
        <v>404</v>
      </c>
      <c r="AM588" s="513" t="s">
        <v>249</v>
      </c>
      <c r="AN588" s="561" t="s">
        <v>291</v>
      </c>
      <c r="AO588" s="561" t="s">
        <v>274</v>
      </c>
    </row>
    <row r="589" spans="20:41" ht="42.75">
      <c r="T589" s="507">
        <v>751</v>
      </c>
      <c r="U589" s="547"/>
      <c r="V589" s="507"/>
      <c r="W589" s="508" t="s">
        <v>43</v>
      </c>
      <c r="X589" s="553" t="e">
        <f>SUM(X590+#REF!)</f>
        <v>#REF!</v>
      </c>
      <c r="Y589" s="553" t="e">
        <f>SUM(Y590+#REF!)</f>
        <v>#REF!</v>
      </c>
      <c r="Z589" s="489"/>
      <c r="AA589" s="553">
        <f aca="true" t="shared" si="174" ref="AA589:AI589">AA590</f>
        <v>744</v>
      </c>
      <c r="AB589" s="553">
        <f t="shared" si="174"/>
        <v>0</v>
      </c>
      <c r="AC589" s="553">
        <f t="shared" si="174"/>
        <v>744</v>
      </c>
      <c r="AD589" s="553">
        <f t="shared" si="174"/>
        <v>0</v>
      </c>
      <c r="AE589" s="518">
        <f t="shared" si="174"/>
        <v>744</v>
      </c>
      <c r="AF589" s="518">
        <f t="shared" si="174"/>
        <v>0</v>
      </c>
      <c r="AG589" s="518"/>
      <c r="AH589" s="518"/>
      <c r="AI589" s="518">
        <f t="shared" si="174"/>
        <v>744</v>
      </c>
      <c r="AJ589" s="103"/>
      <c r="AK589" s="504">
        <f>AI589+AJ589</f>
        <v>744</v>
      </c>
      <c r="AL589" s="103"/>
      <c r="AM589" s="490">
        <f>AK589+AL589</f>
        <v>744</v>
      </c>
      <c r="AN589" s="490">
        <f>AN590+AN593+AN601</f>
        <v>11136</v>
      </c>
      <c r="AO589" s="490">
        <f>AO590+AO593+AO601</f>
        <v>11880</v>
      </c>
    </row>
    <row r="590" spans="20:41" ht="30" hidden="1">
      <c r="T590" s="499"/>
      <c r="U590" s="520">
        <v>75101</v>
      </c>
      <c r="V590" s="499"/>
      <c r="W590" s="494" t="s">
        <v>159</v>
      </c>
      <c r="X590" s="551">
        <f>SUM(X591:X592)</f>
        <v>707</v>
      </c>
      <c r="Y590" s="551">
        <f>SUM(Y591:Y592)</f>
        <v>744</v>
      </c>
      <c r="Z590" s="489"/>
      <c r="AA590" s="551">
        <f aca="true" t="shared" si="175" ref="AA590:AF590">SUM(AA591:AA592)</f>
        <v>744</v>
      </c>
      <c r="AB590" s="551">
        <f t="shared" si="175"/>
        <v>0</v>
      </c>
      <c r="AC590" s="551">
        <f t="shared" si="175"/>
        <v>744</v>
      </c>
      <c r="AD590" s="551">
        <f t="shared" si="175"/>
        <v>0</v>
      </c>
      <c r="AE590" s="515">
        <f t="shared" si="175"/>
        <v>744</v>
      </c>
      <c r="AF590" s="515">
        <f t="shared" si="175"/>
        <v>0</v>
      </c>
      <c r="AG590" s="515"/>
      <c r="AH590" s="515"/>
      <c r="AI590" s="515">
        <f>SUM(AI591:AI592)</f>
        <v>744</v>
      </c>
      <c r="AJ590" s="103"/>
      <c r="AK590" s="504">
        <f>AI590+AJ590</f>
        <v>744</v>
      </c>
      <c r="AL590" s="103"/>
      <c r="AM590" s="496">
        <f>AK590+AL590</f>
        <v>744</v>
      </c>
      <c r="AN590" s="496"/>
      <c r="AO590" s="496">
        <f>SUM(AO591:AO592)</f>
        <v>744</v>
      </c>
    </row>
    <row r="591" spans="20:41" ht="15" hidden="1">
      <c r="T591" s="499"/>
      <c r="U591" s="520"/>
      <c r="V591" s="499">
        <v>4210</v>
      </c>
      <c r="W591" s="494" t="s">
        <v>132</v>
      </c>
      <c r="X591" s="548">
        <v>100</v>
      </c>
      <c r="Y591" s="548">
        <v>100</v>
      </c>
      <c r="Z591" s="489"/>
      <c r="AA591" s="548">
        <v>100</v>
      </c>
      <c r="AB591" s="489"/>
      <c r="AC591" s="549">
        <f>AA591+AB591</f>
        <v>100</v>
      </c>
      <c r="AD591" s="103"/>
      <c r="AE591" s="550">
        <f>AC591+AD591</f>
        <v>100</v>
      </c>
      <c r="AF591" s="550"/>
      <c r="AG591" s="550"/>
      <c r="AH591" s="550"/>
      <c r="AI591" s="550">
        <f>AE591+AF590</f>
        <v>100</v>
      </c>
      <c r="AJ591" s="103"/>
      <c r="AK591" s="504">
        <f>AI591+AJ591</f>
        <v>100</v>
      </c>
      <c r="AL591" s="103"/>
      <c r="AM591" s="496">
        <f>AK591+AL591</f>
        <v>100</v>
      </c>
      <c r="AN591" s="496"/>
      <c r="AO591" s="496">
        <f>AM591+AN591</f>
        <v>100</v>
      </c>
    </row>
    <row r="592" spans="20:41" ht="15" hidden="1">
      <c r="T592" s="499"/>
      <c r="U592" s="520"/>
      <c r="V592" s="499">
        <v>4300</v>
      </c>
      <c r="W592" s="494" t="s">
        <v>127</v>
      </c>
      <c r="X592" s="548">
        <v>607</v>
      </c>
      <c r="Y592" s="548">
        <v>644</v>
      </c>
      <c r="Z592" s="489"/>
      <c r="AA592" s="548">
        <v>644</v>
      </c>
      <c r="AB592" s="489"/>
      <c r="AC592" s="549">
        <f>AA592+AB592</f>
        <v>644</v>
      </c>
      <c r="AD592" s="103"/>
      <c r="AE592" s="550">
        <f>AC592+AD592</f>
        <v>644</v>
      </c>
      <c r="AF592" s="550"/>
      <c r="AG592" s="550"/>
      <c r="AH592" s="550"/>
      <c r="AI592" s="550">
        <f>AE592+AF591</f>
        <v>644</v>
      </c>
      <c r="AJ592" s="103"/>
      <c r="AK592" s="504">
        <f>AI592+AJ592</f>
        <v>644</v>
      </c>
      <c r="AL592" s="103"/>
      <c r="AM592" s="496">
        <f>AK592+AL592</f>
        <v>644</v>
      </c>
      <c r="AN592" s="496"/>
      <c r="AO592" s="496">
        <f>AM592+AN592</f>
        <v>644</v>
      </c>
    </row>
    <row r="593" spans="20:41" ht="32.25" customHeight="1">
      <c r="T593" s="499"/>
      <c r="U593" s="520" t="s">
        <v>412</v>
      </c>
      <c r="V593" s="499"/>
      <c r="W593" s="494" t="s">
        <v>424</v>
      </c>
      <c r="X593" s="548"/>
      <c r="Y593" s="548"/>
      <c r="Z593" s="489"/>
      <c r="AA593" s="548"/>
      <c r="AB593" s="489"/>
      <c r="AC593" s="549"/>
      <c r="AD593" s="103"/>
      <c r="AE593" s="550"/>
      <c r="AF593" s="550"/>
      <c r="AG593" s="550"/>
      <c r="AH593" s="550"/>
      <c r="AI593" s="550"/>
      <c r="AJ593" s="103"/>
      <c r="AK593" s="504"/>
      <c r="AL593" s="103"/>
      <c r="AM593" s="496">
        <v>0</v>
      </c>
      <c r="AN593" s="496">
        <f>SUM(AN594:AN600)</f>
        <v>5270</v>
      </c>
      <c r="AO593" s="496">
        <f>AN593</f>
        <v>5270</v>
      </c>
    </row>
    <row r="594" spans="20:41" ht="15">
      <c r="T594" s="499"/>
      <c r="U594" s="520"/>
      <c r="V594" s="499" t="s">
        <v>414</v>
      </c>
      <c r="W594" s="500" t="s">
        <v>152</v>
      </c>
      <c r="X594" s="552"/>
      <c r="Y594" s="552"/>
      <c r="Z594" s="516"/>
      <c r="AA594" s="552"/>
      <c r="AB594" s="516"/>
      <c r="AC594" s="555"/>
      <c r="AD594" s="624"/>
      <c r="AE594" s="550"/>
      <c r="AF594" s="550"/>
      <c r="AG594" s="550"/>
      <c r="AH594" s="550"/>
      <c r="AI594" s="550"/>
      <c r="AJ594" s="624"/>
      <c r="AK594" s="550"/>
      <c r="AL594" s="624"/>
      <c r="AM594" s="583">
        <v>0</v>
      </c>
      <c r="AN594" s="583">
        <v>2520</v>
      </c>
      <c r="AO594" s="496">
        <f aca="true" t="shared" si="176" ref="AO594:AO600">AN594</f>
        <v>2520</v>
      </c>
    </row>
    <row r="595" spans="20:41" ht="15">
      <c r="T595" s="499"/>
      <c r="U595" s="520"/>
      <c r="V595" s="499">
        <v>4110</v>
      </c>
      <c r="W595" s="494" t="s">
        <v>142</v>
      </c>
      <c r="X595" s="548"/>
      <c r="Y595" s="548"/>
      <c r="Z595" s="489"/>
      <c r="AA595" s="548"/>
      <c r="AB595" s="489"/>
      <c r="AC595" s="549"/>
      <c r="AD595" s="103"/>
      <c r="AE595" s="550"/>
      <c r="AF595" s="550"/>
      <c r="AG595" s="550"/>
      <c r="AH595" s="550"/>
      <c r="AI595" s="550"/>
      <c r="AJ595" s="103"/>
      <c r="AK595" s="504"/>
      <c r="AL595" s="103"/>
      <c r="AM595" s="496">
        <v>0</v>
      </c>
      <c r="AN595" s="496">
        <v>306</v>
      </c>
      <c r="AO595" s="496">
        <f t="shared" si="176"/>
        <v>306</v>
      </c>
    </row>
    <row r="596" spans="20:41" ht="15">
      <c r="T596" s="499"/>
      <c r="U596" s="520"/>
      <c r="V596" s="499">
        <v>4120</v>
      </c>
      <c r="W596" s="494" t="s">
        <v>143</v>
      </c>
      <c r="X596" s="548"/>
      <c r="Y596" s="548"/>
      <c r="Z596" s="489"/>
      <c r="AA596" s="548"/>
      <c r="AB596" s="489"/>
      <c r="AC596" s="549"/>
      <c r="AD596" s="103"/>
      <c r="AE596" s="550"/>
      <c r="AF596" s="550"/>
      <c r="AG596" s="550"/>
      <c r="AH596" s="550"/>
      <c r="AI596" s="550"/>
      <c r="AJ596" s="103"/>
      <c r="AK596" s="504"/>
      <c r="AL596" s="103"/>
      <c r="AM596" s="496">
        <v>0</v>
      </c>
      <c r="AN596" s="496">
        <v>43</v>
      </c>
      <c r="AO596" s="496">
        <f t="shared" si="176"/>
        <v>43</v>
      </c>
    </row>
    <row r="597" spans="20:41" ht="15">
      <c r="T597" s="499"/>
      <c r="U597" s="520"/>
      <c r="V597" s="554">
        <v>4170</v>
      </c>
      <c r="W597" s="494" t="s">
        <v>174</v>
      </c>
      <c r="X597" s="548"/>
      <c r="Y597" s="548"/>
      <c r="Z597" s="489"/>
      <c r="AA597" s="548"/>
      <c r="AB597" s="489"/>
      <c r="AC597" s="549"/>
      <c r="AD597" s="103"/>
      <c r="AE597" s="550"/>
      <c r="AF597" s="550"/>
      <c r="AG597" s="550"/>
      <c r="AH597" s="550"/>
      <c r="AI597" s="550"/>
      <c r="AJ597" s="103"/>
      <c r="AK597" s="504"/>
      <c r="AL597" s="103"/>
      <c r="AM597" s="496">
        <v>0</v>
      </c>
      <c r="AN597" s="496">
        <v>1771</v>
      </c>
      <c r="AO597" s="496">
        <f t="shared" si="176"/>
        <v>1771</v>
      </c>
    </row>
    <row r="598" spans="20:41" ht="15">
      <c r="T598" s="499"/>
      <c r="U598" s="520"/>
      <c r="V598" s="499">
        <v>4210</v>
      </c>
      <c r="W598" s="494" t="s">
        <v>132</v>
      </c>
      <c r="X598" s="548"/>
      <c r="Y598" s="548"/>
      <c r="Z598" s="489"/>
      <c r="AA598" s="548"/>
      <c r="AB598" s="489"/>
      <c r="AC598" s="549"/>
      <c r="AD598" s="103"/>
      <c r="AE598" s="550"/>
      <c r="AF598" s="550"/>
      <c r="AG598" s="550"/>
      <c r="AH598" s="550"/>
      <c r="AI598" s="550"/>
      <c r="AJ598" s="103"/>
      <c r="AK598" s="504"/>
      <c r="AL598" s="103"/>
      <c r="AM598" s="496">
        <v>0</v>
      </c>
      <c r="AN598" s="496">
        <v>100</v>
      </c>
      <c r="AO598" s="496">
        <f t="shared" si="176"/>
        <v>100</v>
      </c>
    </row>
    <row r="599" spans="20:41" ht="15">
      <c r="T599" s="499"/>
      <c r="U599" s="520"/>
      <c r="V599" s="499">
        <v>4300</v>
      </c>
      <c r="W599" s="494" t="s">
        <v>127</v>
      </c>
      <c r="X599" s="548"/>
      <c r="Y599" s="548"/>
      <c r="Z599" s="489"/>
      <c r="AA599" s="548"/>
      <c r="AB599" s="489"/>
      <c r="AC599" s="549"/>
      <c r="AD599" s="103"/>
      <c r="AE599" s="550"/>
      <c r="AF599" s="550"/>
      <c r="AG599" s="550"/>
      <c r="AH599" s="550"/>
      <c r="AI599" s="550"/>
      <c r="AJ599" s="103"/>
      <c r="AK599" s="504"/>
      <c r="AL599" s="103"/>
      <c r="AM599" s="496">
        <v>0</v>
      </c>
      <c r="AN599" s="496">
        <v>500</v>
      </c>
      <c r="AO599" s="496">
        <f t="shared" si="176"/>
        <v>500</v>
      </c>
    </row>
    <row r="600" spans="20:41" ht="15">
      <c r="T600" s="499"/>
      <c r="U600" s="520"/>
      <c r="V600" s="499">
        <v>4410</v>
      </c>
      <c r="W600" s="494" t="s">
        <v>149</v>
      </c>
      <c r="X600" s="548"/>
      <c r="Y600" s="548"/>
      <c r="Z600" s="489"/>
      <c r="AA600" s="548"/>
      <c r="AB600" s="489"/>
      <c r="AC600" s="549"/>
      <c r="AD600" s="103"/>
      <c r="AE600" s="550"/>
      <c r="AF600" s="550"/>
      <c r="AG600" s="550"/>
      <c r="AH600" s="550"/>
      <c r="AI600" s="550"/>
      <c r="AJ600" s="103"/>
      <c r="AK600" s="504"/>
      <c r="AL600" s="103"/>
      <c r="AM600" s="496">
        <v>0</v>
      </c>
      <c r="AN600" s="496">
        <v>30</v>
      </c>
      <c r="AO600" s="496">
        <f t="shared" si="176"/>
        <v>30</v>
      </c>
    </row>
    <row r="601" spans="20:41" ht="15">
      <c r="T601" s="499"/>
      <c r="U601" s="520" t="s">
        <v>413</v>
      </c>
      <c r="V601" s="499"/>
      <c r="W601" s="494" t="s">
        <v>416</v>
      </c>
      <c r="X601" s="548"/>
      <c r="Y601" s="548"/>
      <c r="Z601" s="489"/>
      <c r="AA601" s="548"/>
      <c r="AB601" s="489"/>
      <c r="AC601" s="549"/>
      <c r="AD601" s="103"/>
      <c r="AE601" s="550"/>
      <c r="AF601" s="550"/>
      <c r="AG601" s="550"/>
      <c r="AH601" s="550"/>
      <c r="AI601" s="550"/>
      <c r="AJ601" s="103"/>
      <c r="AK601" s="504"/>
      <c r="AL601" s="103"/>
      <c r="AM601" s="496">
        <v>0</v>
      </c>
      <c r="AN601" s="496">
        <f>SUM(AN602:AN608)</f>
        <v>5866</v>
      </c>
      <c r="AO601" s="496">
        <f>SUM(AO602:AO608)</f>
        <v>5866</v>
      </c>
    </row>
    <row r="602" spans="20:41" ht="15">
      <c r="T602" s="499"/>
      <c r="U602" s="520"/>
      <c r="V602" s="499" t="s">
        <v>414</v>
      </c>
      <c r="W602" s="500" t="s">
        <v>152</v>
      </c>
      <c r="X602" s="552"/>
      <c r="Y602" s="552"/>
      <c r="Z602" s="516"/>
      <c r="AA602" s="552"/>
      <c r="AB602" s="516"/>
      <c r="AC602" s="555"/>
      <c r="AD602" s="624"/>
      <c r="AE602" s="550"/>
      <c r="AF602" s="550"/>
      <c r="AG602" s="550"/>
      <c r="AH602" s="550"/>
      <c r="AI602" s="550"/>
      <c r="AJ602" s="624"/>
      <c r="AK602" s="550"/>
      <c r="AL602" s="624"/>
      <c r="AM602" s="583">
        <v>0</v>
      </c>
      <c r="AN602" s="583">
        <v>2790</v>
      </c>
      <c r="AO602" s="583">
        <f>AN602</f>
        <v>2790</v>
      </c>
    </row>
    <row r="603" spans="20:41" ht="15">
      <c r="T603" s="499"/>
      <c r="U603" s="520"/>
      <c r="V603" s="499">
        <v>4110</v>
      </c>
      <c r="W603" s="494" t="s">
        <v>142</v>
      </c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  <c r="AJ603" s="103"/>
      <c r="AK603" s="103"/>
      <c r="AL603" s="103"/>
      <c r="AM603" s="513">
        <v>0</v>
      </c>
      <c r="AN603" s="496">
        <v>325</v>
      </c>
      <c r="AO603" s="496">
        <f aca="true" t="shared" si="177" ref="AO603:AO608">AN603</f>
        <v>325</v>
      </c>
    </row>
    <row r="604" spans="20:41" ht="15">
      <c r="T604" s="499"/>
      <c r="U604" s="520"/>
      <c r="V604" s="499">
        <v>4120</v>
      </c>
      <c r="W604" s="494" t="s">
        <v>143</v>
      </c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3"/>
      <c r="AK604" s="103"/>
      <c r="AL604" s="103"/>
      <c r="AM604" s="513">
        <v>0</v>
      </c>
      <c r="AN604" s="496">
        <v>46</v>
      </c>
      <c r="AO604" s="496">
        <f t="shared" si="177"/>
        <v>46</v>
      </c>
    </row>
    <row r="605" spans="20:41" ht="15">
      <c r="T605" s="499"/>
      <c r="U605" s="520"/>
      <c r="V605" s="554">
        <v>4170</v>
      </c>
      <c r="W605" s="494" t="s">
        <v>174</v>
      </c>
      <c r="X605" s="103"/>
      <c r="Y605" s="103"/>
      <c r="Z605" s="103"/>
      <c r="AA605" s="103"/>
      <c r="AB605" s="103"/>
      <c r="AC605" s="103"/>
      <c r="AD605" s="103"/>
      <c r="AE605" s="103"/>
      <c r="AF605" s="103"/>
      <c r="AG605" s="103"/>
      <c r="AH605" s="103"/>
      <c r="AI605" s="103"/>
      <c r="AJ605" s="103"/>
      <c r="AK605" s="103"/>
      <c r="AL605" s="103"/>
      <c r="AM605" s="513">
        <v>0</v>
      </c>
      <c r="AN605" s="496">
        <v>1887</v>
      </c>
      <c r="AO605" s="496">
        <f t="shared" si="177"/>
        <v>1887</v>
      </c>
    </row>
    <row r="606" spans="20:41" ht="15">
      <c r="T606" s="499"/>
      <c r="U606" s="520"/>
      <c r="V606" s="499">
        <v>4210</v>
      </c>
      <c r="W606" s="494" t="s">
        <v>132</v>
      </c>
      <c r="X606" s="548"/>
      <c r="Y606" s="548"/>
      <c r="Z606" s="489"/>
      <c r="AA606" s="548"/>
      <c r="AB606" s="489"/>
      <c r="AC606" s="549"/>
      <c r="AD606" s="103"/>
      <c r="AE606" s="550"/>
      <c r="AF606" s="550"/>
      <c r="AG606" s="550"/>
      <c r="AH606" s="550"/>
      <c r="AI606" s="550"/>
      <c r="AJ606" s="103"/>
      <c r="AK606" s="504"/>
      <c r="AL606" s="103"/>
      <c r="AM606" s="496">
        <v>0</v>
      </c>
      <c r="AN606" s="496">
        <v>25</v>
      </c>
      <c r="AO606" s="496">
        <f t="shared" si="177"/>
        <v>25</v>
      </c>
    </row>
    <row r="607" spans="20:41" ht="15">
      <c r="T607" s="499"/>
      <c r="U607" s="520"/>
      <c r="V607" s="499">
        <v>4300</v>
      </c>
      <c r="W607" s="494" t="s">
        <v>127</v>
      </c>
      <c r="X607" s="548"/>
      <c r="Y607" s="548"/>
      <c r="Z607" s="489"/>
      <c r="AA607" s="548"/>
      <c r="AB607" s="489"/>
      <c r="AC607" s="549"/>
      <c r="AD607" s="103"/>
      <c r="AE607" s="550"/>
      <c r="AF607" s="550"/>
      <c r="AG607" s="550"/>
      <c r="AH607" s="550"/>
      <c r="AI607" s="550"/>
      <c r="AJ607" s="103"/>
      <c r="AK607" s="504"/>
      <c r="AL607" s="103"/>
      <c r="AM607" s="496">
        <v>0</v>
      </c>
      <c r="AN607" s="496">
        <v>659</v>
      </c>
      <c r="AO607" s="496">
        <f t="shared" si="177"/>
        <v>659</v>
      </c>
    </row>
    <row r="608" spans="20:41" ht="15">
      <c r="T608" s="543"/>
      <c r="U608" s="556"/>
      <c r="V608" s="543">
        <v>4410</v>
      </c>
      <c r="W608" s="557" t="s">
        <v>149</v>
      </c>
      <c r="X608" s="558"/>
      <c r="Y608" s="558"/>
      <c r="Z608" s="559"/>
      <c r="AA608" s="558"/>
      <c r="AB608" s="559"/>
      <c r="AC608" s="560"/>
      <c r="AD608" s="103"/>
      <c r="AE608" s="550"/>
      <c r="AF608" s="550"/>
      <c r="AG608" s="550"/>
      <c r="AH608" s="550"/>
      <c r="AI608" s="550"/>
      <c r="AJ608" s="103"/>
      <c r="AK608" s="504"/>
      <c r="AL608" s="103"/>
      <c r="AM608" s="537">
        <v>0</v>
      </c>
      <c r="AN608" s="496">
        <v>134</v>
      </c>
      <c r="AO608" s="496">
        <f t="shared" si="177"/>
        <v>134</v>
      </c>
    </row>
    <row r="609" spans="20:41" ht="15">
      <c r="T609" s="489"/>
      <c r="U609" s="489"/>
      <c r="V609" s="489"/>
      <c r="W609" s="545" t="s">
        <v>278</v>
      </c>
      <c r="X609" s="546"/>
      <c r="Y609" s="546"/>
      <c r="Z609" s="546"/>
      <c r="AA609" s="546"/>
      <c r="AB609" s="546"/>
      <c r="AC609" s="546"/>
      <c r="AD609" s="546"/>
      <c r="AE609" s="546"/>
      <c r="AF609" s="546"/>
      <c r="AG609" s="546"/>
      <c r="AH609" s="546"/>
      <c r="AI609" s="546"/>
      <c r="AJ609" s="546"/>
      <c r="AK609" s="546"/>
      <c r="AL609" s="546"/>
      <c r="AM609" s="569">
        <v>792044</v>
      </c>
      <c r="AN609" s="538">
        <v>11136</v>
      </c>
      <c r="AO609" s="538">
        <v>803180</v>
      </c>
    </row>
    <row r="615" spans="22:41" ht="14.25">
      <c r="V615" s="225"/>
      <c r="W615" s="664" t="s">
        <v>427</v>
      </c>
      <c r="X615" s="664"/>
      <c r="Y615" s="664"/>
      <c r="Z615" s="638"/>
      <c r="AA615" s="638"/>
      <c r="AB615" s="638"/>
      <c r="AC615" s="638"/>
      <c r="AD615" s="638"/>
      <c r="AE615" s="638"/>
      <c r="AF615" s="638"/>
      <c r="AG615" s="638"/>
      <c r="AH615" s="638"/>
      <c r="AI615" s="638"/>
      <c r="AJ615" s="638"/>
      <c r="AK615" s="638"/>
      <c r="AL615" s="638"/>
      <c r="AM615" s="638"/>
      <c r="AN615" s="638"/>
      <c r="AO615" s="638"/>
    </row>
    <row r="616" spans="23:41" ht="14.25">
      <c r="W616" s="139"/>
      <c r="X616" s="634"/>
      <c r="Y616" s="488"/>
      <c r="Z616" s="489"/>
      <c r="AA616" s="489"/>
      <c r="AB616" s="489"/>
      <c r="AC616" s="489"/>
      <c r="AD616" s="103"/>
      <c r="AE616" s="103"/>
      <c r="AF616" s="103"/>
      <c r="AG616" s="103"/>
      <c r="AH616" s="103"/>
      <c r="AI616" s="103"/>
      <c r="AJ616" s="103"/>
      <c r="AK616" s="635"/>
      <c r="AL616" s="103"/>
      <c r="AM616" s="103"/>
      <c r="AN616" s="103"/>
      <c r="AO616" s="103"/>
    </row>
    <row r="617" spans="23:41" ht="6.75" customHeight="1">
      <c r="W617" s="139"/>
      <c r="X617" s="636" t="s">
        <v>119</v>
      </c>
      <c r="Y617" s="637"/>
      <c r="Z617" s="103"/>
      <c r="AA617" s="103"/>
      <c r="AB617" s="103"/>
      <c r="AC617" s="103"/>
      <c r="AD617" s="103"/>
      <c r="AE617" s="103"/>
      <c r="AF617" s="103"/>
      <c r="AG617" s="103"/>
      <c r="AH617" s="103"/>
      <c r="AI617" s="103"/>
      <c r="AJ617" s="103"/>
      <c r="AK617" s="635"/>
      <c r="AL617" s="103"/>
      <c r="AM617" s="103"/>
      <c r="AN617" s="103"/>
      <c r="AO617" s="103"/>
    </row>
    <row r="618" spans="23:41" ht="14.25">
      <c r="W618" s="664" t="s">
        <v>430</v>
      </c>
      <c r="X618" s="664"/>
      <c r="Y618" s="664"/>
      <c r="Z618" s="638"/>
      <c r="AA618" s="638"/>
      <c r="AB618" s="638"/>
      <c r="AC618" s="638"/>
      <c r="AD618" s="638"/>
      <c r="AE618" s="638"/>
      <c r="AF618" s="638"/>
      <c r="AG618" s="638"/>
      <c r="AH618" s="638"/>
      <c r="AI618" s="638"/>
      <c r="AJ618" s="638"/>
      <c r="AK618" s="638"/>
      <c r="AL618" s="638"/>
      <c r="AM618" s="638"/>
      <c r="AN618" s="638"/>
      <c r="AO618" s="638"/>
    </row>
  </sheetData>
  <mergeCells count="27">
    <mergeCell ref="W194:AO194"/>
    <mergeCell ref="W195:AO195"/>
    <mergeCell ref="W521:AO521"/>
    <mergeCell ref="W518:AO518"/>
    <mergeCell ref="W196:AO196"/>
    <mergeCell ref="W197:AO197"/>
    <mergeCell ref="D1:R1"/>
    <mergeCell ref="D2:R2"/>
    <mergeCell ref="D3:R3"/>
    <mergeCell ref="D4:R4"/>
    <mergeCell ref="D149:R149"/>
    <mergeCell ref="D150:R150"/>
    <mergeCell ref="D151:R151"/>
    <mergeCell ref="D143:R143"/>
    <mergeCell ref="D146:R146"/>
    <mergeCell ref="D152:R152"/>
    <mergeCell ref="A156:R157"/>
    <mergeCell ref="D174:R174"/>
    <mergeCell ref="D177:R177"/>
    <mergeCell ref="W578:AO578"/>
    <mergeCell ref="W579:AO579"/>
    <mergeCell ref="W580:AO580"/>
    <mergeCell ref="W581:AO581"/>
    <mergeCell ref="W582:AO582"/>
    <mergeCell ref="T584:AO584"/>
    <mergeCell ref="W615:AO615"/>
    <mergeCell ref="W618:AO618"/>
  </mergeCells>
  <printOptions/>
  <pageMargins left="0.75" right="0.54" top="0.8" bottom="0.73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12"/>
  <sheetViews>
    <sheetView workbookViewId="0" topLeftCell="A4">
      <selection activeCell="R48" sqref="R48:T48"/>
    </sheetView>
  </sheetViews>
  <sheetFormatPr defaultColWidth="9.00390625" defaultRowHeight="12.75"/>
  <cols>
    <col min="1" max="1" width="6.875" style="0" customWidth="1"/>
    <col min="2" max="2" width="7.875" style="0" customWidth="1"/>
    <col min="3" max="3" width="7.125" style="0" customWidth="1"/>
    <col min="4" max="4" width="26.125" style="0" customWidth="1"/>
    <col min="5" max="17" width="0" style="0" hidden="1" customWidth="1"/>
    <col min="20" max="20" width="13.00390625" style="0" customWidth="1"/>
  </cols>
  <sheetData>
    <row r="1" spans="18:20" ht="15.75">
      <c r="R1" s="86" t="s">
        <v>279</v>
      </c>
      <c r="S1" s="418"/>
      <c r="T1" s="418"/>
    </row>
    <row r="2" spans="18:20" ht="15.75">
      <c r="R2" s="86" t="s">
        <v>405</v>
      </c>
      <c r="S2" s="418"/>
      <c r="T2" s="418"/>
    </row>
    <row r="3" spans="18:20" ht="15.75">
      <c r="R3" s="86" t="s">
        <v>406</v>
      </c>
      <c r="S3" s="418"/>
      <c r="T3" s="418"/>
    </row>
    <row r="4" spans="18:20" ht="15.75">
      <c r="R4" s="86" t="s">
        <v>407</v>
      </c>
      <c r="S4" s="418"/>
      <c r="T4" s="418"/>
    </row>
    <row r="8" spans="3:4" ht="15.75">
      <c r="C8" t="s">
        <v>408</v>
      </c>
      <c r="D8" s="86"/>
    </row>
    <row r="11" spans="1:20" ht="24">
      <c r="A11" s="350" t="s">
        <v>1</v>
      </c>
      <c r="B11" s="241" t="s">
        <v>411</v>
      </c>
      <c r="C11" s="212" t="s">
        <v>3</v>
      </c>
      <c r="D11" s="186" t="s">
        <v>4</v>
      </c>
      <c r="E11" s="213" t="s">
        <v>5</v>
      </c>
      <c r="F11" s="213" t="s">
        <v>249</v>
      </c>
      <c r="G11" s="214" t="s">
        <v>273</v>
      </c>
      <c r="H11" s="214" t="s">
        <v>274</v>
      </c>
      <c r="I11" s="215" t="s">
        <v>305</v>
      </c>
      <c r="J11" s="215" t="s">
        <v>274</v>
      </c>
      <c r="K11" s="16" t="s">
        <v>327</v>
      </c>
      <c r="L11" s="257" t="s">
        <v>269</v>
      </c>
      <c r="M11" s="16" t="s">
        <v>351</v>
      </c>
      <c r="N11" s="16" t="s">
        <v>385</v>
      </c>
      <c r="O11" s="16" t="s">
        <v>385</v>
      </c>
      <c r="P11" s="257" t="s">
        <v>383</v>
      </c>
      <c r="Q11" s="16" t="s">
        <v>384</v>
      </c>
      <c r="R11" s="453" t="s">
        <v>249</v>
      </c>
      <c r="S11" s="454" t="s">
        <v>291</v>
      </c>
      <c r="T11" s="453" t="s">
        <v>274</v>
      </c>
    </row>
    <row r="12" spans="1:20" ht="12.75" hidden="1">
      <c r="A12" s="172" t="s">
        <v>6</v>
      </c>
      <c r="B12" s="242"/>
      <c r="C12" s="172"/>
      <c r="D12" s="157" t="s">
        <v>7</v>
      </c>
      <c r="E12" s="192" t="e">
        <f>SUM(E13+E18+#REF!)</f>
        <v>#REF!</v>
      </c>
      <c r="F12" s="192">
        <f>SUM(F13+F18)</f>
        <v>185720</v>
      </c>
      <c r="G12" s="192">
        <f>SUM(G13+G18)</f>
        <v>631000</v>
      </c>
      <c r="H12" s="192">
        <f aca="true" t="shared" si="0" ref="H12:P12">SUM(H18+H13)</f>
        <v>816720</v>
      </c>
      <c r="I12" s="192">
        <f t="shared" si="0"/>
        <v>0</v>
      </c>
      <c r="J12" s="192">
        <f t="shared" si="0"/>
        <v>816720</v>
      </c>
      <c r="K12" s="192">
        <f t="shared" si="0"/>
        <v>0</v>
      </c>
      <c r="L12" s="184">
        <f t="shared" si="0"/>
        <v>816720</v>
      </c>
      <c r="M12" s="184">
        <f t="shared" si="0"/>
        <v>0</v>
      </c>
      <c r="N12" s="184"/>
      <c r="O12" s="184"/>
      <c r="P12" s="184">
        <f t="shared" si="0"/>
        <v>816720</v>
      </c>
      <c r="Q12" s="359">
        <f>Q13</f>
        <v>75000</v>
      </c>
      <c r="R12" s="417">
        <f>P12+Q12</f>
        <v>891720</v>
      </c>
      <c r="S12" s="178"/>
      <c r="T12" s="417">
        <f>R12+S12</f>
        <v>891720</v>
      </c>
    </row>
    <row r="13" spans="1:20" ht="24" hidden="1">
      <c r="A13" s="166"/>
      <c r="B13" s="243" t="s">
        <v>8</v>
      </c>
      <c r="C13" s="166"/>
      <c r="D13" s="163" t="s">
        <v>120</v>
      </c>
      <c r="E13" s="193">
        <f aca="true" t="shared" si="1" ref="E13:P13">SUM(E14:E17)</f>
        <v>462011</v>
      </c>
      <c r="F13" s="193">
        <f t="shared" si="1"/>
        <v>172870</v>
      </c>
      <c r="G13" s="159">
        <f t="shared" si="1"/>
        <v>631000</v>
      </c>
      <c r="H13" s="194">
        <f t="shared" si="1"/>
        <v>803870</v>
      </c>
      <c r="I13" s="194">
        <f t="shared" si="1"/>
        <v>0</v>
      </c>
      <c r="J13" s="194">
        <f t="shared" si="1"/>
        <v>803870</v>
      </c>
      <c r="K13" s="194">
        <f t="shared" si="1"/>
        <v>0</v>
      </c>
      <c r="L13" s="330">
        <f t="shared" si="1"/>
        <v>803870</v>
      </c>
      <c r="M13" s="330">
        <f t="shared" si="1"/>
        <v>0</v>
      </c>
      <c r="N13" s="330"/>
      <c r="O13" s="330"/>
      <c r="P13" s="330">
        <f t="shared" si="1"/>
        <v>803870</v>
      </c>
      <c r="Q13" s="16">
        <f>SUM(Q14:Q17)</f>
        <v>75000</v>
      </c>
      <c r="R13" s="179">
        <f>SUM(R14:R17)</f>
        <v>878870</v>
      </c>
      <c r="S13" s="178"/>
      <c r="T13" s="179">
        <f aca="true" t="shared" si="2" ref="T13:T63">R13+S13</f>
        <v>878870</v>
      </c>
    </row>
    <row r="14" spans="1:20" ht="24" hidden="1">
      <c r="A14" s="166"/>
      <c r="B14" s="243"/>
      <c r="C14" s="166">
        <v>6050</v>
      </c>
      <c r="D14" s="163" t="s">
        <v>121</v>
      </c>
      <c r="E14" s="193">
        <v>2975</v>
      </c>
      <c r="F14" s="193">
        <v>0</v>
      </c>
      <c r="G14" s="159">
        <v>631000</v>
      </c>
      <c r="H14" s="194">
        <f>SUM(F14+G14)</f>
        <v>631000</v>
      </c>
      <c r="I14" s="177">
        <v>-631000</v>
      </c>
      <c r="J14" s="194">
        <f>H14+I14</f>
        <v>0</v>
      </c>
      <c r="K14" s="16"/>
      <c r="L14" s="317">
        <f>J14+K14</f>
        <v>0</v>
      </c>
      <c r="M14" s="317"/>
      <c r="N14" s="317"/>
      <c r="O14" s="317"/>
      <c r="P14" s="317"/>
      <c r="Q14" s="16">
        <v>75000</v>
      </c>
      <c r="R14" s="179">
        <f aca="true" t="shared" si="3" ref="R14:R19">P14+Q14</f>
        <v>75000</v>
      </c>
      <c r="S14" s="178"/>
      <c r="T14" s="179">
        <f t="shared" si="2"/>
        <v>75000</v>
      </c>
    </row>
    <row r="15" spans="1:20" ht="60" hidden="1">
      <c r="A15" s="166"/>
      <c r="B15" s="243"/>
      <c r="C15" s="166" t="s">
        <v>122</v>
      </c>
      <c r="D15" s="167" t="s">
        <v>123</v>
      </c>
      <c r="E15" s="193"/>
      <c r="F15" s="193"/>
      <c r="G15" s="159"/>
      <c r="H15" s="194"/>
      <c r="I15" s="177">
        <v>631000</v>
      </c>
      <c r="J15" s="194">
        <f>H15+I15</f>
        <v>631000</v>
      </c>
      <c r="K15" s="16"/>
      <c r="L15" s="317">
        <f>J15+K15</f>
        <v>631000</v>
      </c>
      <c r="M15" s="317"/>
      <c r="N15" s="317"/>
      <c r="O15" s="317"/>
      <c r="P15" s="317">
        <f>L15+M15</f>
        <v>631000</v>
      </c>
      <c r="Q15" s="16"/>
      <c r="R15" s="179">
        <f t="shared" si="3"/>
        <v>631000</v>
      </c>
      <c r="S15" s="178"/>
      <c r="T15" s="179">
        <f t="shared" si="2"/>
        <v>631000</v>
      </c>
    </row>
    <row r="16" spans="1:20" ht="60" hidden="1">
      <c r="A16" s="166"/>
      <c r="B16" s="243"/>
      <c r="C16" s="166" t="s">
        <v>309</v>
      </c>
      <c r="D16" s="163" t="s">
        <v>310</v>
      </c>
      <c r="E16" s="193"/>
      <c r="F16" s="193"/>
      <c r="G16" s="159"/>
      <c r="H16" s="194"/>
      <c r="I16" s="177">
        <v>152675</v>
      </c>
      <c r="J16" s="194">
        <f>H16+I16</f>
        <v>152675</v>
      </c>
      <c r="K16" s="16"/>
      <c r="L16" s="317">
        <f>J16+K16</f>
        <v>152675</v>
      </c>
      <c r="M16" s="317"/>
      <c r="N16" s="317"/>
      <c r="O16" s="317"/>
      <c r="P16" s="317">
        <f>L16+M16</f>
        <v>152675</v>
      </c>
      <c r="Q16" s="16"/>
      <c r="R16" s="179">
        <f t="shared" si="3"/>
        <v>152675</v>
      </c>
      <c r="S16" s="178"/>
      <c r="T16" s="179">
        <f t="shared" si="2"/>
        <v>152675</v>
      </c>
    </row>
    <row r="17" spans="1:20" ht="60" hidden="1">
      <c r="A17" s="166"/>
      <c r="B17" s="243"/>
      <c r="C17" s="166" t="s">
        <v>122</v>
      </c>
      <c r="D17" s="167" t="s">
        <v>123</v>
      </c>
      <c r="E17" s="195">
        <v>459036</v>
      </c>
      <c r="F17" s="195">
        <v>172870</v>
      </c>
      <c r="G17" s="159"/>
      <c r="H17" s="195">
        <v>172870</v>
      </c>
      <c r="I17" s="180">
        <v>-152675</v>
      </c>
      <c r="J17" s="211">
        <f>H17+I17</f>
        <v>20195</v>
      </c>
      <c r="K17" s="16"/>
      <c r="L17" s="317">
        <f>J17+K17</f>
        <v>20195</v>
      </c>
      <c r="M17" s="317"/>
      <c r="N17" s="317"/>
      <c r="O17" s="317"/>
      <c r="P17" s="317">
        <f>L17+M17</f>
        <v>20195</v>
      </c>
      <c r="Q17" s="16"/>
      <c r="R17" s="179">
        <f t="shared" si="3"/>
        <v>20195</v>
      </c>
      <c r="S17" s="178"/>
      <c r="T17" s="179">
        <f t="shared" si="2"/>
        <v>20195</v>
      </c>
    </row>
    <row r="18" spans="1:20" ht="12.75" hidden="1">
      <c r="A18" s="166"/>
      <c r="B18" s="243" t="s">
        <v>124</v>
      </c>
      <c r="C18" s="166"/>
      <c r="D18" s="163" t="s">
        <v>125</v>
      </c>
      <c r="E18" s="195">
        <v>11600</v>
      </c>
      <c r="F18" s="195">
        <f>SUM(F19)</f>
        <v>12850</v>
      </c>
      <c r="G18" s="159"/>
      <c r="H18" s="195">
        <f aca="true" t="shared" si="4" ref="H18:P18">SUM(H19)</f>
        <v>12850</v>
      </c>
      <c r="I18" s="195">
        <f t="shared" si="4"/>
        <v>0</v>
      </c>
      <c r="J18" s="195">
        <f t="shared" si="4"/>
        <v>12850</v>
      </c>
      <c r="K18" s="195">
        <f t="shared" si="4"/>
        <v>0</v>
      </c>
      <c r="L18" s="181">
        <f t="shared" si="4"/>
        <v>12850</v>
      </c>
      <c r="M18" s="181">
        <f t="shared" si="4"/>
        <v>0</v>
      </c>
      <c r="N18" s="181"/>
      <c r="O18" s="181"/>
      <c r="P18" s="181">
        <f t="shared" si="4"/>
        <v>12850</v>
      </c>
      <c r="Q18" s="16">
        <f>Q19</f>
        <v>0</v>
      </c>
      <c r="R18" s="179">
        <f t="shared" si="3"/>
        <v>12850</v>
      </c>
      <c r="S18" s="178"/>
      <c r="T18" s="179">
        <f t="shared" si="2"/>
        <v>12850</v>
      </c>
    </row>
    <row r="19" spans="1:20" ht="48" hidden="1">
      <c r="A19" s="166"/>
      <c r="B19" s="243"/>
      <c r="C19" s="166">
        <v>2850</v>
      </c>
      <c r="D19" s="163" t="s">
        <v>126</v>
      </c>
      <c r="E19" s="195">
        <v>11600</v>
      </c>
      <c r="F19" s="195">
        <v>12850</v>
      </c>
      <c r="G19" s="159"/>
      <c r="H19" s="195">
        <v>12850</v>
      </c>
      <c r="I19" s="159"/>
      <c r="J19" s="194">
        <f>H19+I19</f>
        <v>12850</v>
      </c>
      <c r="K19" s="16"/>
      <c r="L19" s="317">
        <f>J19+K19</f>
        <v>12850</v>
      </c>
      <c r="M19" s="317"/>
      <c r="N19" s="317"/>
      <c r="O19" s="317"/>
      <c r="P19" s="317">
        <f>L19+M19</f>
        <v>12850</v>
      </c>
      <c r="Q19" s="16"/>
      <c r="R19" s="179">
        <f t="shared" si="3"/>
        <v>12850</v>
      </c>
      <c r="S19" s="178"/>
      <c r="T19" s="179">
        <f t="shared" si="2"/>
        <v>12850</v>
      </c>
    </row>
    <row r="20" spans="1:20" ht="12.75" hidden="1">
      <c r="A20" s="172">
        <v>600</v>
      </c>
      <c r="B20" s="242"/>
      <c r="C20" s="172"/>
      <c r="D20" s="157" t="s">
        <v>19</v>
      </c>
      <c r="E20" s="192">
        <f>SUM(E25+E23)</f>
        <v>554414</v>
      </c>
      <c r="F20" s="192">
        <f>SUM(F25+F23)</f>
        <v>2108118</v>
      </c>
      <c r="G20" s="196">
        <f>SUM(G25)</f>
        <v>11220</v>
      </c>
      <c r="H20" s="197">
        <f>SUM(H23+H25)</f>
        <v>2119338</v>
      </c>
      <c r="I20" s="197">
        <f>SUM(I23+I25)</f>
        <v>0</v>
      </c>
      <c r="J20" s="197">
        <f>SUM(J23+J25)</f>
        <v>2119338</v>
      </c>
      <c r="K20" s="197">
        <f>SUM(K21+K23+K25)</f>
        <v>55854</v>
      </c>
      <c r="L20" s="318">
        <f>SUM(L21+L23+L25)</f>
        <v>2175192</v>
      </c>
      <c r="M20" s="318">
        <f>SUM(M21+M23+M25)</f>
        <v>-26589</v>
      </c>
      <c r="N20" s="318"/>
      <c r="O20" s="318"/>
      <c r="P20" s="318">
        <f>SUM(P21+P23+P25)</f>
        <v>2148603</v>
      </c>
      <c r="Q20" s="359">
        <f>Q21+Q23+Q25</f>
        <v>147389</v>
      </c>
      <c r="R20" s="417">
        <f>R21+R23+R25</f>
        <v>2295992</v>
      </c>
      <c r="S20" s="178"/>
      <c r="T20" s="417">
        <f t="shared" si="2"/>
        <v>2295992</v>
      </c>
    </row>
    <row r="21" spans="1:20" ht="12.75" hidden="1">
      <c r="A21" s="172"/>
      <c r="B21" s="243" t="s">
        <v>329</v>
      </c>
      <c r="C21" s="166"/>
      <c r="D21" s="163" t="s">
        <v>330</v>
      </c>
      <c r="E21" s="193"/>
      <c r="F21" s="193"/>
      <c r="G21" s="190"/>
      <c r="H21" s="258"/>
      <c r="I21" s="258"/>
      <c r="J21" s="258">
        <v>0</v>
      </c>
      <c r="K21" s="258">
        <f>K22</f>
        <v>30000</v>
      </c>
      <c r="L21" s="331">
        <f>L22</f>
        <v>30000</v>
      </c>
      <c r="M21" s="331">
        <f>M22</f>
        <v>0</v>
      </c>
      <c r="N21" s="331"/>
      <c r="O21" s="331"/>
      <c r="P21" s="331">
        <f>P22</f>
        <v>30000</v>
      </c>
      <c r="Q21" s="16"/>
      <c r="R21" s="179">
        <f aca="true" t="shared" si="5" ref="R21:R31">P21+Q21</f>
        <v>30000</v>
      </c>
      <c r="S21" s="178"/>
      <c r="T21" s="179">
        <f t="shared" si="2"/>
        <v>30000</v>
      </c>
    </row>
    <row r="22" spans="1:20" ht="72" hidden="1">
      <c r="A22" s="172"/>
      <c r="B22" s="242"/>
      <c r="C22" s="166" t="s">
        <v>130</v>
      </c>
      <c r="D22" s="163" t="s">
        <v>131</v>
      </c>
      <c r="E22" s="193"/>
      <c r="F22" s="193"/>
      <c r="G22" s="190"/>
      <c r="H22" s="258"/>
      <c r="I22" s="258"/>
      <c r="J22" s="258">
        <v>0</v>
      </c>
      <c r="K22" s="258">
        <v>30000</v>
      </c>
      <c r="L22" s="331">
        <f>K22+J22</f>
        <v>30000</v>
      </c>
      <c r="M22" s="317"/>
      <c r="N22" s="317"/>
      <c r="O22" s="317"/>
      <c r="P22" s="317">
        <f>L22+M22</f>
        <v>30000</v>
      </c>
      <c r="Q22" s="16"/>
      <c r="R22" s="179">
        <f t="shared" si="5"/>
        <v>30000</v>
      </c>
      <c r="S22" s="178"/>
      <c r="T22" s="179">
        <f t="shared" si="2"/>
        <v>30000</v>
      </c>
    </row>
    <row r="23" spans="1:20" ht="12.75" hidden="1">
      <c r="A23" s="172"/>
      <c r="B23" s="243" t="s">
        <v>128</v>
      </c>
      <c r="C23" s="166"/>
      <c r="D23" s="163" t="s">
        <v>129</v>
      </c>
      <c r="E23" s="193">
        <f>SUM(E24)</f>
        <v>67219</v>
      </c>
      <c r="F23" s="193">
        <f>SUM(F24)</f>
        <v>53918</v>
      </c>
      <c r="G23" s="159">
        <v>0</v>
      </c>
      <c r="H23" s="194">
        <f aca="true" t="shared" si="6" ref="H23:P23">H24</f>
        <v>53918</v>
      </c>
      <c r="I23" s="194">
        <f t="shared" si="6"/>
        <v>0</v>
      </c>
      <c r="J23" s="194">
        <f t="shared" si="6"/>
        <v>53918</v>
      </c>
      <c r="K23" s="194">
        <f t="shared" si="6"/>
        <v>0</v>
      </c>
      <c r="L23" s="330">
        <f t="shared" si="6"/>
        <v>53918</v>
      </c>
      <c r="M23" s="330">
        <f t="shared" si="6"/>
        <v>0</v>
      </c>
      <c r="N23" s="330"/>
      <c r="O23" s="330"/>
      <c r="P23" s="330">
        <f t="shared" si="6"/>
        <v>53918</v>
      </c>
      <c r="Q23" s="16"/>
      <c r="R23" s="179">
        <f t="shared" si="5"/>
        <v>53918</v>
      </c>
      <c r="S23" s="178"/>
      <c r="T23" s="179">
        <f t="shared" si="2"/>
        <v>53918</v>
      </c>
    </row>
    <row r="24" spans="1:20" ht="72" hidden="1">
      <c r="A24" s="172"/>
      <c r="B24" s="242"/>
      <c r="C24" s="166" t="s">
        <v>130</v>
      </c>
      <c r="D24" s="163" t="s">
        <v>131</v>
      </c>
      <c r="E24" s="193">
        <v>67219</v>
      </c>
      <c r="F24" s="193">
        <v>53918</v>
      </c>
      <c r="G24" s="159">
        <v>0</v>
      </c>
      <c r="H24" s="194">
        <f aca="true" t="shared" si="7" ref="H24:H29">SUM(F24+G24)</f>
        <v>53918</v>
      </c>
      <c r="I24" s="159"/>
      <c r="J24" s="194">
        <f aca="true" t="shared" si="8" ref="J24:J31">H24+I24</f>
        <v>53918</v>
      </c>
      <c r="K24" s="16"/>
      <c r="L24" s="317">
        <f aca="true" t="shared" si="9" ref="L24:L31">J24+K24</f>
        <v>53918</v>
      </c>
      <c r="M24" s="317"/>
      <c r="N24" s="317"/>
      <c r="O24" s="317"/>
      <c r="P24" s="317">
        <f>L24+M24</f>
        <v>53918</v>
      </c>
      <c r="Q24" s="16"/>
      <c r="R24" s="179">
        <f t="shared" si="5"/>
        <v>53918</v>
      </c>
      <c r="S24" s="178"/>
      <c r="T24" s="179">
        <f t="shared" si="2"/>
        <v>53918</v>
      </c>
    </row>
    <row r="25" spans="1:20" ht="12.75" hidden="1">
      <c r="A25" s="166"/>
      <c r="B25" s="243">
        <v>60016</v>
      </c>
      <c r="C25" s="166"/>
      <c r="D25" s="163" t="s">
        <v>20</v>
      </c>
      <c r="E25" s="193">
        <f>SUM(E26:E29)</f>
        <v>487195</v>
      </c>
      <c r="F25" s="193">
        <f>SUM(F26:F29)</f>
        <v>2054200</v>
      </c>
      <c r="G25" s="159">
        <f>SUM(G26:G29)</f>
        <v>11220</v>
      </c>
      <c r="H25" s="194">
        <f>SUM(H26:H29)</f>
        <v>2065420</v>
      </c>
      <c r="I25" s="194">
        <f>SUM(I26:I31)</f>
        <v>0</v>
      </c>
      <c r="J25" s="194">
        <f t="shared" si="8"/>
        <v>2065420</v>
      </c>
      <c r="K25" s="194">
        <f>SUM(K26:K31)</f>
        <v>25854</v>
      </c>
      <c r="L25" s="330">
        <f t="shared" si="9"/>
        <v>2091274</v>
      </c>
      <c r="M25" s="330">
        <f>SUM(M26:M31)</f>
        <v>-26589</v>
      </c>
      <c r="N25" s="330"/>
      <c r="O25" s="330"/>
      <c r="P25" s="330">
        <f>SUM(P26:P31)</f>
        <v>2064685</v>
      </c>
      <c r="Q25" s="16">
        <f>SUM(Q26:Q31)</f>
        <v>147389</v>
      </c>
      <c r="R25" s="179">
        <f t="shared" si="5"/>
        <v>2212074</v>
      </c>
      <c r="S25" s="178"/>
      <c r="T25" s="179">
        <f t="shared" si="2"/>
        <v>2212074</v>
      </c>
    </row>
    <row r="26" spans="1:20" ht="12.75" hidden="1">
      <c r="A26" s="166"/>
      <c r="B26" s="243"/>
      <c r="C26" s="166">
        <v>4210</v>
      </c>
      <c r="D26" s="163" t="s">
        <v>132</v>
      </c>
      <c r="E26" s="193">
        <v>73100</v>
      </c>
      <c r="F26" s="193">
        <v>31372</v>
      </c>
      <c r="G26" s="159">
        <v>0</v>
      </c>
      <c r="H26" s="194">
        <f t="shared" si="7"/>
        <v>31372</v>
      </c>
      <c r="I26" s="159"/>
      <c r="J26" s="194">
        <f t="shared" si="8"/>
        <v>31372</v>
      </c>
      <c r="K26" s="259">
        <v>20854</v>
      </c>
      <c r="L26" s="317">
        <f t="shared" si="9"/>
        <v>52226</v>
      </c>
      <c r="M26" s="317"/>
      <c r="N26" s="317"/>
      <c r="O26" s="317"/>
      <c r="P26" s="317">
        <f aca="true" t="shared" si="10" ref="P26:P31">L26+M26</f>
        <v>52226</v>
      </c>
      <c r="Q26" s="16">
        <v>21389</v>
      </c>
      <c r="R26" s="179">
        <f t="shared" si="5"/>
        <v>73615</v>
      </c>
      <c r="S26" s="178"/>
      <c r="T26" s="179">
        <f t="shared" si="2"/>
        <v>73615</v>
      </c>
    </row>
    <row r="27" spans="1:20" ht="12.75" hidden="1">
      <c r="A27" s="166"/>
      <c r="B27" s="243"/>
      <c r="C27" s="166">
        <v>4270</v>
      </c>
      <c r="D27" s="163" t="s">
        <v>133</v>
      </c>
      <c r="E27" s="193">
        <v>30900</v>
      </c>
      <c r="F27" s="193">
        <v>31820</v>
      </c>
      <c r="G27" s="159">
        <v>0</v>
      </c>
      <c r="H27" s="194">
        <f t="shared" si="7"/>
        <v>31820</v>
      </c>
      <c r="I27" s="159"/>
      <c r="J27" s="194">
        <f t="shared" si="8"/>
        <v>31820</v>
      </c>
      <c r="K27" s="16"/>
      <c r="L27" s="317">
        <f t="shared" si="9"/>
        <v>31820</v>
      </c>
      <c r="M27" s="317"/>
      <c r="N27" s="317"/>
      <c r="O27" s="317"/>
      <c r="P27" s="317">
        <f t="shared" si="10"/>
        <v>31820</v>
      </c>
      <c r="Q27" s="16">
        <v>35000</v>
      </c>
      <c r="R27" s="179">
        <f t="shared" si="5"/>
        <v>66820</v>
      </c>
      <c r="S27" s="178"/>
      <c r="T27" s="179">
        <f t="shared" si="2"/>
        <v>66820</v>
      </c>
    </row>
    <row r="28" spans="1:20" ht="12.75" hidden="1">
      <c r="A28" s="166"/>
      <c r="B28" s="243"/>
      <c r="C28" s="166">
        <v>4300</v>
      </c>
      <c r="D28" s="163" t="s">
        <v>127</v>
      </c>
      <c r="E28" s="193">
        <v>30600</v>
      </c>
      <c r="F28" s="193">
        <v>21600</v>
      </c>
      <c r="G28" s="159">
        <v>1220</v>
      </c>
      <c r="H28" s="194">
        <f t="shared" si="7"/>
        <v>22820</v>
      </c>
      <c r="I28" s="159"/>
      <c r="J28" s="194">
        <f t="shared" si="8"/>
        <v>22820</v>
      </c>
      <c r="K28" s="259">
        <v>5000</v>
      </c>
      <c r="L28" s="317">
        <f t="shared" si="9"/>
        <v>27820</v>
      </c>
      <c r="M28" s="317"/>
      <c r="N28" s="317"/>
      <c r="O28" s="317"/>
      <c r="P28" s="317">
        <f t="shared" si="10"/>
        <v>27820</v>
      </c>
      <c r="Q28" s="16"/>
      <c r="R28" s="179">
        <f t="shared" si="5"/>
        <v>27820</v>
      </c>
      <c r="S28" s="178"/>
      <c r="T28" s="179">
        <f t="shared" si="2"/>
        <v>27820</v>
      </c>
    </row>
    <row r="29" spans="1:20" ht="24" hidden="1">
      <c r="A29" s="166"/>
      <c r="B29" s="243"/>
      <c r="C29" s="166">
        <v>6050</v>
      </c>
      <c r="D29" s="163" t="s">
        <v>331</v>
      </c>
      <c r="E29" s="193">
        <v>352595</v>
      </c>
      <c r="F29" s="193">
        <v>1969408</v>
      </c>
      <c r="G29" s="159">
        <v>10000</v>
      </c>
      <c r="H29" s="194">
        <f t="shared" si="7"/>
        <v>1979408</v>
      </c>
      <c r="I29" s="180">
        <v>-982786</v>
      </c>
      <c r="J29" s="180">
        <f t="shared" si="8"/>
        <v>996622</v>
      </c>
      <c r="K29" s="16"/>
      <c r="L29" s="317">
        <f t="shared" si="9"/>
        <v>996622</v>
      </c>
      <c r="M29" s="317"/>
      <c r="N29" s="317"/>
      <c r="O29" s="317"/>
      <c r="P29" s="317">
        <f t="shared" si="10"/>
        <v>996622</v>
      </c>
      <c r="Q29" s="16">
        <v>90000</v>
      </c>
      <c r="R29" s="179">
        <f t="shared" si="5"/>
        <v>1086622</v>
      </c>
      <c r="S29" s="178"/>
      <c r="T29" s="179">
        <f t="shared" si="2"/>
        <v>1086622</v>
      </c>
    </row>
    <row r="30" spans="1:20" ht="84" hidden="1">
      <c r="A30" s="166"/>
      <c r="B30" s="243"/>
      <c r="C30" s="166" t="s">
        <v>306</v>
      </c>
      <c r="D30" s="167" t="s">
        <v>316</v>
      </c>
      <c r="E30" s="193"/>
      <c r="F30" s="193"/>
      <c r="G30" s="159"/>
      <c r="H30" s="194"/>
      <c r="I30" s="180">
        <v>982786</v>
      </c>
      <c r="J30" s="180">
        <f t="shared" si="8"/>
        <v>982786</v>
      </c>
      <c r="K30" s="16"/>
      <c r="L30" s="317">
        <f t="shared" si="9"/>
        <v>982786</v>
      </c>
      <c r="M30" s="317">
        <v>-302059</v>
      </c>
      <c r="N30" s="317"/>
      <c r="O30" s="317"/>
      <c r="P30" s="317">
        <f t="shared" si="10"/>
        <v>680727</v>
      </c>
      <c r="Q30" s="16"/>
      <c r="R30" s="179">
        <f t="shared" si="5"/>
        <v>680727</v>
      </c>
      <c r="S30" s="178"/>
      <c r="T30" s="179">
        <f t="shared" si="2"/>
        <v>680727</v>
      </c>
    </row>
    <row r="31" spans="1:20" ht="96" hidden="1">
      <c r="A31" s="166"/>
      <c r="B31" s="243"/>
      <c r="C31" s="166" t="s">
        <v>307</v>
      </c>
      <c r="D31" s="167" t="s">
        <v>367</v>
      </c>
      <c r="E31" s="193"/>
      <c r="F31" s="193"/>
      <c r="G31" s="159"/>
      <c r="H31" s="194"/>
      <c r="I31" s="180"/>
      <c r="J31" s="180">
        <f t="shared" si="8"/>
        <v>0</v>
      </c>
      <c r="K31" s="16"/>
      <c r="L31" s="317">
        <f t="shared" si="9"/>
        <v>0</v>
      </c>
      <c r="M31" s="317">
        <v>275470</v>
      </c>
      <c r="N31" s="317"/>
      <c r="O31" s="317"/>
      <c r="P31" s="317">
        <f t="shared" si="10"/>
        <v>275470</v>
      </c>
      <c r="Q31" s="16">
        <v>1000</v>
      </c>
      <c r="R31" s="179">
        <f t="shared" si="5"/>
        <v>276470</v>
      </c>
      <c r="S31" s="178"/>
      <c r="T31" s="179">
        <f t="shared" si="2"/>
        <v>276470</v>
      </c>
    </row>
    <row r="32" spans="1:20" ht="12.75" hidden="1">
      <c r="A32" s="172" t="s">
        <v>134</v>
      </c>
      <c r="B32" s="242"/>
      <c r="C32" s="172"/>
      <c r="D32" s="157" t="s">
        <v>135</v>
      </c>
      <c r="E32" s="192" t="e">
        <f>SUM(E33)</f>
        <v>#REF!</v>
      </c>
      <c r="F32" s="192">
        <f>SUM(F33)</f>
        <v>6000</v>
      </c>
      <c r="G32" s="159"/>
      <c r="H32" s="192">
        <f aca="true" t="shared" si="11" ref="H32:P33">SUM(H33)</f>
        <v>6000</v>
      </c>
      <c r="I32" s="192">
        <f t="shared" si="11"/>
        <v>0</v>
      </c>
      <c r="J32" s="192">
        <f t="shared" si="11"/>
        <v>6000</v>
      </c>
      <c r="K32" s="192">
        <f t="shared" si="11"/>
        <v>0</v>
      </c>
      <c r="L32" s="184">
        <f t="shared" si="11"/>
        <v>6000</v>
      </c>
      <c r="M32" s="184">
        <f t="shared" si="11"/>
        <v>0</v>
      </c>
      <c r="N32" s="184"/>
      <c r="O32" s="184"/>
      <c r="P32" s="184">
        <f t="shared" si="11"/>
        <v>6000</v>
      </c>
      <c r="Q32" s="16"/>
      <c r="R32" s="417">
        <f>R33</f>
        <v>6000</v>
      </c>
      <c r="S32" s="178"/>
      <c r="T32" s="417">
        <f t="shared" si="2"/>
        <v>6000</v>
      </c>
    </row>
    <row r="33" spans="1:20" ht="12.75" hidden="1">
      <c r="A33" s="166"/>
      <c r="B33" s="243" t="s">
        <v>136</v>
      </c>
      <c r="C33" s="166"/>
      <c r="D33" s="163" t="s">
        <v>16</v>
      </c>
      <c r="E33" s="193" t="e">
        <f>SUM(#REF!)</f>
        <v>#REF!</v>
      </c>
      <c r="F33" s="193">
        <f>SUM(F34)</f>
        <v>6000</v>
      </c>
      <c r="G33" s="159"/>
      <c r="H33" s="193">
        <f t="shared" si="11"/>
        <v>6000</v>
      </c>
      <c r="I33" s="193">
        <f t="shared" si="11"/>
        <v>0</v>
      </c>
      <c r="J33" s="193">
        <f t="shared" si="11"/>
        <v>6000</v>
      </c>
      <c r="K33" s="193">
        <f t="shared" si="11"/>
        <v>0</v>
      </c>
      <c r="L33" s="181">
        <f t="shared" si="11"/>
        <v>6000</v>
      </c>
      <c r="M33" s="181">
        <f t="shared" si="11"/>
        <v>0</v>
      </c>
      <c r="N33" s="181"/>
      <c r="O33" s="181"/>
      <c r="P33" s="181">
        <f t="shared" si="11"/>
        <v>6000</v>
      </c>
      <c r="Q33" s="16"/>
      <c r="R33" s="179">
        <f>R34</f>
        <v>6000</v>
      </c>
      <c r="S33" s="178"/>
      <c r="T33" s="179">
        <f t="shared" si="2"/>
        <v>6000</v>
      </c>
    </row>
    <row r="34" spans="1:20" ht="12.75" hidden="1">
      <c r="A34" s="166"/>
      <c r="B34" s="243"/>
      <c r="C34" s="166" t="s">
        <v>140</v>
      </c>
      <c r="D34" s="163" t="s">
        <v>127</v>
      </c>
      <c r="E34" s="195">
        <v>0</v>
      </c>
      <c r="F34" s="195">
        <v>6000</v>
      </c>
      <c r="G34" s="159"/>
      <c r="H34" s="195">
        <v>6000</v>
      </c>
      <c r="I34" s="159"/>
      <c r="J34" s="194">
        <f>H34+I34</f>
        <v>6000</v>
      </c>
      <c r="K34" s="16"/>
      <c r="L34" s="317">
        <f>J34+K34</f>
        <v>6000</v>
      </c>
      <c r="M34" s="317"/>
      <c r="N34" s="317"/>
      <c r="O34" s="317"/>
      <c r="P34" s="317">
        <f>L34+M34</f>
        <v>6000</v>
      </c>
      <c r="Q34" s="16"/>
      <c r="R34" s="179">
        <f>P34+Q34</f>
        <v>6000</v>
      </c>
      <c r="S34" s="178"/>
      <c r="T34" s="179">
        <f t="shared" si="2"/>
        <v>6000</v>
      </c>
    </row>
    <row r="35" spans="1:20" ht="12.75" hidden="1">
      <c r="A35" s="172">
        <v>700</v>
      </c>
      <c r="B35" s="242"/>
      <c r="C35" s="172"/>
      <c r="D35" s="157" t="s">
        <v>22</v>
      </c>
      <c r="E35" s="192">
        <f>SUM(E36)</f>
        <v>11210</v>
      </c>
      <c r="F35" s="192">
        <f>SUM(F36)</f>
        <v>7570</v>
      </c>
      <c r="G35" s="159"/>
      <c r="H35" s="192">
        <f aca="true" t="shared" si="12" ref="H35:P35">SUM(H36)</f>
        <v>7570</v>
      </c>
      <c r="I35" s="192">
        <f t="shared" si="12"/>
        <v>0</v>
      </c>
      <c r="J35" s="192">
        <f t="shared" si="12"/>
        <v>7570</v>
      </c>
      <c r="K35" s="192">
        <f t="shared" si="12"/>
        <v>0</v>
      </c>
      <c r="L35" s="184">
        <f t="shared" si="12"/>
        <v>7570</v>
      </c>
      <c r="M35" s="184">
        <f t="shared" si="12"/>
        <v>0</v>
      </c>
      <c r="N35" s="184"/>
      <c r="O35" s="184"/>
      <c r="P35" s="184">
        <f t="shared" si="12"/>
        <v>7570</v>
      </c>
      <c r="Q35" s="16"/>
      <c r="R35" s="417">
        <f>P35+Q35</f>
        <v>7570</v>
      </c>
      <c r="S35" s="178"/>
      <c r="T35" s="179">
        <f t="shared" si="2"/>
        <v>7570</v>
      </c>
    </row>
    <row r="36" spans="1:20" ht="24" hidden="1">
      <c r="A36" s="166"/>
      <c r="B36" s="243">
        <v>70004</v>
      </c>
      <c r="C36" s="166"/>
      <c r="D36" s="163" t="s">
        <v>141</v>
      </c>
      <c r="E36" s="193">
        <f>SUM(E37:E40)</f>
        <v>11210</v>
      </c>
      <c r="F36" s="193">
        <f>SUM(F37:F40)</f>
        <v>7570</v>
      </c>
      <c r="G36" s="159"/>
      <c r="H36" s="193">
        <f aca="true" t="shared" si="13" ref="H36:P36">SUM(H37:H40)</f>
        <v>7570</v>
      </c>
      <c r="I36" s="193">
        <f t="shared" si="13"/>
        <v>0</v>
      </c>
      <c r="J36" s="193">
        <f t="shared" si="13"/>
        <v>7570</v>
      </c>
      <c r="K36" s="193">
        <f t="shared" si="13"/>
        <v>0</v>
      </c>
      <c r="L36" s="181">
        <f t="shared" si="13"/>
        <v>7570</v>
      </c>
      <c r="M36" s="181">
        <f t="shared" si="13"/>
        <v>0</v>
      </c>
      <c r="N36" s="181"/>
      <c r="O36" s="181"/>
      <c r="P36" s="181">
        <f t="shared" si="13"/>
        <v>7570</v>
      </c>
      <c r="Q36" s="16"/>
      <c r="R36" s="179">
        <f>SUM(R37:R40)</f>
        <v>7570</v>
      </c>
      <c r="S36" s="178"/>
      <c r="T36" s="179">
        <f t="shared" si="2"/>
        <v>7570</v>
      </c>
    </row>
    <row r="37" spans="1:20" ht="12.75" hidden="1">
      <c r="A37" s="166"/>
      <c r="B37" s="243"/>
      <c r="C37" s="166">
        <v>4210</v>
      </c>
      <c r="D37" s="163" t="s">
        <v>132</v>
      </c>
      <c r="E37" s="193">
        <v>5000</v>
      </c>
      <c r="F37" s="193">
        <v>1000</v>
      </c>
      <c r="G37" s="159"/>
      <c r="H37" s="193">
        <v>1000</v>
      </c>
      <c r="I37" s="159"/>
      <c r="J37" s="194">
        <f>H37+I37</f>
        <v>1000</v>
      </c>
      <c r="K37" s="16"/>
      <c r="L37" s="317">
        <f>J37+K37</f>
        <v>1000</v>
      </c>
      <c r="M37" s="317"/>
      <c r="N37" s="317"/>
      <c r="O37" s="317"/>
      <c r="P37" s="317">
        <f>L37+M37</f>
        <v>1000</v>
      </c>
      <c r="Q37" s="16"/>
      <c r="R37" s="179">
        <f>P37+Q37</f>
        <v>1000</v>
      </c>
      <c r="S37" s="178"/>
      <c r="T37" s="179">
        <f t="shared" si="2"/>
        <v>1000</v>
      </c>
    </row>
    <row r="38" spans="1:20" ht="12.75" hidden="1">
      <c r="A38" s="166"/>
      <c r="B38" s="243"/>
      <c r="C38" s="166">
        <v>4270</v>
      </c>
      <c r="D38" s="163" t="s">
        <v>133</v>
      </c>
      <c r="E38" s="193">
        <v>5360</v>
      </c>
      <c r="F38" s="193">
        <v>5700</v>
      </c>
      <c r="G38" s="159"/>
      <c r="H38" s="193">
        <v>5700</v>
      </c>
      <c r="I38" s="159"/>
      <c r="J38" s="194">
        <f>H38+I38</f>
        <v>5700</v>
      </c>
      <c r="K38" s="16"/>
      <c r="L38" s="317">
        <f>J38+K38</f>
        <v>5700</v>
      </c>
      <c r="M38" s="317">
        <v>-700</v>
      </c>
      <c r="N38" s="317"/>
      <c r="O38" s="317"/>
      <c r="P38" s="317">
        <f>L38+M38</f>
        <v>5000</v>
      </c>
      <c r="Q38" s="16"/>
      <c r="R38" s="179">
        <f>P38+Q38</f>
        <v>5000</v>
      </c>
      <c r="S38" s="178"/>
      <c r="T38" s="179">
        <f t="shared" si="2"/>
        <v>5000</v>
      </c>
    </row>
    <row r="39" spans="1:20" ht="12.75" hidden="1">
      <c r="A39" s="166"/>
      <c r="B39" s="243"/>
      <c r="C39" s="166" t="s">
        <v>140</v>
      </c>
      <c r="D39" s="163" t="s">
        <v>127</v>
      </c>
      <c r="E39" s="193"/>
      <c r="F39" s="193"/>
      <c r="G39" s="159"/>
      <c r="H39" s="193"/>
      <c r="I39" s="159"/>
      <c r="J39" s="194"/>
      <c r="K39" s="16"/>
      <c r="L39" s="317"/>
      <c r="M39" s="317">
        <v>700</v>
      </c>
      <c r="N39" s="317"/>
      <c r="O39" s="317"/>
      <c r="P39" s="317">
        <f>L39+M39</f>
        <v>700</v>
      </c>
      <c r="Q39" s="16"/>
      <c r="R39" s="179">
        <f>P39+Q39</f>
        <v>700</v>
      </c>
      <c r="S39" s="178"/>
      <c r="T39" s="179">
        <f t="shared" si="2"/>
        <v>700</v>
      </c>
    </row>
    <row r="40" spans="1:20" ht="12.75" hidden="1">
      <c r="A40" s="166"/>
      <c r="B40" s="243"/>
      <c r="C40" s="166">
        <v>4430</v>
      </c>
      <c r="D40" s="163" t="s">
        <v>144</v>
      </c>
      <c r="E40" s="193">
        <v>850</v>
      </c>
      <c r="F40" s="193">
        <v>870</v>
      </c>
      <c r="G40" s="159"/>
      <c r="H40" s="193">
        <v>870</v>
      </c>
      <c r="I40" s="159"/>
      <c r="J40" s="194">
        <f>H40+I40</f>
        <v>870</v>
      </c>
      <c r="K40" s="16"/>
      <c r="L40" s="317">
        <f>J40+K40</f>
        <v>870</v>
      </c>
      <c r="M40" s="317"/>
      <c r="N40" s="317"/>
      <c r="O40" s="317"/>
      <c r="P40" s="317">
        <f>L40+M40</f>
        <v>870</v>
      </c>
      <c r="Q40" s="16"/>
      <c r="R40" s="179">
        <f>P40+Q40</f>
        <v>870</v>
      </c>
      <c r="S40" s="178"/>
      <c r="T40" s="179">
        <f t="shared" si="2"/>
        <v>870</v>
      </c>
    </row>
    <row r="41" spans="1:20" ht="12.75" hidden="1">
      <c r="A41" s="172">
        <v>710</v>
      </c>
      <c r="B41" s="242"/>
      <c r="C41" s="172"/>
      <c r="D41" s="157" t="s">
        <v>145</v>
      </c>
      <c r="E41" s="192" t="e">
        <f>SUM(#REF!+E44+E46)</f>
        <v>#REF!</v>
      </c>
      <c r="F41" s="192">
        <f>SUM(F44+F46)</f>
        <v>31450</v>
      </c>
      <c r="G41" s="159"/>
      <c r="H41" s="192">
        <f aca="true" t="shared" si="14" ref="H41:P41">SUM(H44+H46)</f>
        <v>31450</v>
      </c>
      <c r="I41" s="192">
        <f t="shared" si="14"/>
        <v>0</v>
      </c>
      <c r="J41" s="192">
        <f t="shared" si="14"/>
        <v>31450</v>
      </c>
      <c r="K41" s="192">
        <f t="shared" si="14"/>
        <v>0</v>
      </c>
      <c r="L41" s="184">
        <f t="shared" si="14"/>
        <v>31450</v>
      </c>
      <c r="M41" s="184">
        <f t="shared" si="14"/>
        <v>0</v>
      </c>
      <c r="N41" s="184"/>
      <c r="O41" s="184"/>
      <c r="P41" s="184">
        <f t="shared" si="14"/>
        <v>31450</v>
      </c>
      <c r="Q41" s="359">
        <v>48000</v>
      </c>
      <c r="R41" s="417">
        <f>R42+R44+R46</f>
        <v>79450</v>
      </c>
      <c r="S41" s="178"/>
      <c r="T41" s="417">
        <f t="shared" si="2"/>
        <v>79450</v>
      </c>
    </row>
    <row r="42" spans="1:20" ht="24" hidden="1">
      <c r="A42" s="172"/>
      <c r="B42" s="355" t="s">
        <v>373</v>
      </c>
      <c r="C42" s="172"/>
      <c r="D42" s="356" t="s">
        <v>374</v>
      </c>
      <c r="E42" s="192"/>
      <c r="F42" s="192"/>
      <c r="G42" s="159"/>
      <c r="H42" s="192"/>
      <c r="I42" s="192"/>
      <c r="J42" s="192"/>
      <c r="K42" s="192"/>
      <c r="L42" s="184"/>
      <c r="M42" s="184"/>
      <c r="N42" s="184"/>
      <c r="O42" s="184"/>
      <c r="P42" s="357"/>
      <c r="Q42" s="16">
        <v>48000</v>
      </c>
      <c r="R42" s="179">
        <f aca="true" t="shared" si="15" ref="R42:R47">P42+Q42</f>
        <v>48000</v>
      </c>
      <c r="S42" s="178"/>
      <c r="T42" s="179">
        <f t="shared" si="2"/>
        <v>48000</v>
      </c>
    </row>
    <row r="43" spans="1:20" ht="12.75" hidden="1">
      <c r="A43" s="172"/>
      <c r="B43" s="242"/>
      <c r="C43" s="261" t="s">
        <v>140</v>
      </c>
      <c r="D43" s="356" t="s">
        <v>375</v>
      </c>
      <c r="E43" s="192"/>
      <c r="F43" s="192"/>
      <c r="G43" s="159"/>
      <c r="H43" s="192"/>
      <c r="I43" s="192"/>
      <c r="J43" s="192"/>
      <c r="K43" s="192"/>
      <c r="L43" s="184"/>
      <c r="M43" s="184"/>
      <c r="N43" s="184"/>
      <c r="O43" s="184"/>
      <c r="P43" s="357"/>
      <c r="Q43" s="16">
        <v>48000</v>
      </c>
      <c r="R43" s="179">
        <f t="shared" si="15"/>
        <v>48000</v>
      </c>
      <c r="S43" s="178"/>
      <c r="T43" s="179">
        <f t="shared" si="2"/>
        <v>48000</v>
      </c>
    </row>
    <row r="44" spans="1:20" ht="24" hidden="1">
      <c r="A44" s="166"/>
      <c r="B44" s="243">
        <v>71014</v>
      </c>
      <c r="C44" s="166"/>
      <c r="D44" s="163" t="s">
        <v>146</v>
      </c>
      <c r="E44" s="193">
        <f>SUM(E45)</f>
        <v>15300</v>
      </c>
      <c r="F44" s="193">
        <f>SUM(F45)</f>
        <v>15750</v>
      </c>
      <c r="G44" s="159"/>
      <c r="H44" s="193">
        <f aca="true" t="shared" si="16" ref="H44:P44">SUM(H45)</f>
        <v>15750</v>
      </c>
      <c r="I44" s="193">
        <f t="shared" si="16"/>
        <v>0</v>
      </c>
      <c r="J44" s="193">
        <f t="shared" si="16"/>
        <v>15750</v>
      </c>
      <c r="K44" s="193">
        <f t="shared" si="16"/>
        <v>0</v>
      </c>
      <c r="L44" s="181">
        <f t="shared" si="16"/>
        <v>15750</v>
      </c>
      <c r="M44" s="181">
        <f t="shared" si="16"/>
        <v>0</v>
      </c>
      <c r="N44" s="181"/>
      <c r="O44" s="181"/>
      <c r="P44" s="181">
        <f t="shared" si="16"/>
        <v>20750</v>
      </c>
      <c r="Q44" s="16"/>
      <c r="R44" s="179">
        <f t="shared" si="15"/>
        <v>20750</v>
      </c>
      <c r="S44" s="178"/>
      <c r="T44" s="179">
        <f t="shared" si="2"/>
        <v>20750</v>
      </c>
    </row>
    <row r="45" spans="1:20" ht="12.75" hidden="1">
      <c r="A45" s="166"/>
      <c r="B45" s="243"/>
      <c r="C45" s="166">
        <v>4300</v>
      </c>
      <c r="D45" s="163" t="s">
        <v>127</v>
      </c>
      <c r="E45" s="193">
        <v>15300</v>
      </c>
      <c r="F45" s="193">
        <v>15750</v>
      </c>
      <c r="G45" s="159"/>
      <c r="H45" s="193">
        <v>15750</v>
      </c>
      <c r="I45" s="159"/>
      <c r="J45" s="194">
        <f>H45+I45</f>
        <v>15750</v>
      </c>
      <c r="K45" s="16"/>
      <c r="L45" s="317">
        <f>J45+K45</f>
        <v>15750</v>
      </c>
      <c r="M45" s="317"/>
      <c r="N45" s="317">
        <v>5000</v>
      </c>
      <c r="O45" s="317"/>
      <c r="P45" s="317">
        <f>L45+N45</f>
        <v>20750</v>
      </c>
      <c r="Q45" s="16"/>
      <c r="R45" s="179">
        <f t="shared" si="15"/>
        <v>20750</v>
      </c>
      <c r="S45" s="178"/>
      <c r="T45" s="179">
        <f t="shared" si="2"/>
        <v>20750</v>
      </c>
    </row>
    <row r="46" spans="1:20" ht="12.75" hidden="1">
      <c r="A46" s="166"/>
      <c r="B46" s="243">
        <v>71095</v>
      </c>
      <c r="C46" s="166"/>
      <c r="D46" s="163" t="s">
        <v>16</v>
      </c>
      <c r="E46" s="193">
        <f>SUM(E47:E47)</f>
        <v>15300</v>
      </c>
      <c r="F46" s="193">
        <f>SUM(F47:F47)</f>
        <v>15700</v>
      </c>
      <c r="G46" s="159"/>
      <c r="H46" s="193">
        <f aca="true" t="shared" si="17" ref="H46:P46">SUM(H47:H47)</f>
        <v>15700</v>
      </c>
      <c r="I46" s="193">
        <f t="shared" si="17"/>
        <v>0</v>
      </c>
      <c r="J46" s="193">
        <f t="shared" si="17"/>
        <v>15700</v>
      </c>
      <c r="K46" s="193">
        <f t="shared" si="17"/>
        <v>0</v>
      </c>
      <c r="L46" s="181">
        <f t="shared" si="17"/>
        <v>15700</v>
      </c>
      <c r="M46" s="181">
        <f t="shared" si="17"/>
        <v>0</v>
      </c>
      <c r="N46" s="181"/>
      <c r="O46" s="181"/>
      <c r="P46" s="181">
        <f t="shared" si="17"/>
        <v>10700</v>
      </c>
      <c r="Q46" s="16"/>
      <c r="R46" s="179">
        <f t="shared" si="15"/>
        <v>10700</v>
      </c>
      <c r="S46" s="178"/>
      <c r="T46" s="179">
        <f t="shared" si="2"/>
        <v>10700</v>
      </c>
    </row>
    <row r="47" spans="1:20" ht="12.75" hidden="1">
      <c r="A47" s="166"/>
      <c r="B47" s="243"/>
      <c r="C47" s="166">
        <v>4300</v>
      </c>
      <c r="D47" s="163" t="s">
        <v>127</v>
      </c>
      <c r="E47" s="193">
        <v>15300</v>
      </c>
      <c r="F47" s="193">
        <v>15700</v>
      </c>
      <c r="G47" s="159"/>
      <c r="H47" s="193">
        <v>15700</v>
      </c>
      <c r="I47" s="159"/>
      <c r="J47" s="194">
        <f>H47+I47</f>
        <v>15700</v>
      </c>
      <c r="K47" s="16"/>
      <c r="L47" s="317">
        <f>J47+K47</f>
        <v>15700</v>
      </c>
      <c r="M47" s="317"/>
      <c r="N47" s="317">
        <v>-5000</v>
      </c>
      <c r="O47" s="317"/>
      <c r="P47" s="317">
        <f>L47+N47</f>
        <v>10700</v>
      </c>
      <c r="Q47" s="16"/>
      <c r="R47" s="179">
        <f t="shared" si="15"/>
        <v>10700</v>
      </c>
      <c r="S47" s="178"/>
      <c r="T47" s="179">
        <f t="shared" si="2"/>
        <v>10700</v>
      </c>
    </row>
    <row r="48" spans="1:20" ht="17.25" customHeight="1">
      <c r="A48" s="456">
        <v>750</v>
      </c>
      <c r="B48" s="457"/>
      <c r="C48" s="456"/>
      <c r="D48" s="458" t="s">
        <v>34</v>
      </c>
      <c r="E48" s="459">
        <f>SUM(E49+E58+E63)</f>
        <v>1476747</v>
      </c>
      <c r="F48" s="459">
        <f>SUM(F49+F58+F63)</f>
        <v>1267410</v>
      </c>
      <c r="G48" s="460"/>
      <c r="H48" s="459">
        <f>SUM(H49+H58+H63)</f>
        <v>1267410</v>
      </c>
      <c r="I48" s="459">
        <f>SUM(I49+I58+I63)</f>
        <v>0</v>
      </c>
      <c r="J48" s="459">
        <f>SUM(J49+J58+J63)</f>
        <v>1267410</v>
      </c>
      <c r="K48" s="459">
        <f>SUM(K49+K58+K63)</f>
        <v>0</v>
      </c>
      <c r="L48" s="461">
        <f>SUM(L49+L58+L63)</f>
        <v>1267410</v>
      </c>
      <c r="M48" s="461">
        <f>SUM(M49+M58+M63+M81)</f>
        <v>0</v>
      </c>
      <c r="N48" s="461"/>
      <c r="O48" s="461"/>
      <c r="P48" s="461">
        <f>P49+P58+P63+P81</f>
        <v>1267410</v>
      </c>
      <c r="Q48" s="462">
        <f>SUM(Q49+Q58+Q63+Q81)</f>
        <v>0</v>
      </c>
      <c r="R48" s="467">
        <f>SUM(R49+R58+R63+R81)</f>
        <v>1267410</v>
      </c>
      <c r="S48" s="470"/>
      <c r="T48" s="471">
        <f t="shared" si="2"/>
        <v>1267410</v>
      </c>
    </row>
    <row r="49" spans="1:20" ht="12.75" hidden="1">
      <c r="A49" s="166"/>
      <c r="B49" s="243">
        <v>75011</v>
      </c>
      <c r="C49" s="166"/>
      <c r="D49" s="163" t="s">
        <v>35</v>
      </c>
      <c r="E49" s="193">
        <f>SUM(E50:E57)</f>
        <v>25750</v>
      </c>
      <c r="F49" s="193">
        <f>SUM(F50:F57)</f>
        <v>40600</v>
      </c>
      <c r="G49" s="159"/>
      <c r="H49" s="193">
        <f aca="true" t="shared" si="18" ref="H49:P49">SUM(H50:H57)</f>
        <v>40600</v>
      </c>
      <c r="I49" s="193">
        <f t="shared" si="18"/>
        <v>0</v>
      </c>
      <c r="J49" s="193">
        <f t="shared" si="18"/>
        <v>40600</v>
      </c>
      <c r="K49" s="193">
        <f t="shared" si="18"/>
        <v>0</v>
      </c>
      <c r="L49" s="181">
        <f t="shared" si="18"/>
        <v>40600</v>
      </c>
      <c r="M49" s="181">
        <f t="shared" si="18"/>
        <v>0</v>
      </c>
      <c r="N49" s="181"/>
      <c r="O49" s="181"/>
      <c r="P49" s="181">
        <f t="shared" si="18"/>
        <v>40600</v>
      </c>
      <c r="Q49" s="16"/>
      <c r="R49" s="445">
        <f>P49+Q49</f>
        <v>40600</v>
      </c>
      <c r="S49" s="443"/>
      <c r="T49" s="445">
        <f t="shared" si="2"/>
        <v>40600</v>
      </c>
    </row>
    <row r="50" spans="1:20" ht="24" hidden="1">
      <c r="A50" s="166"/>
      <c r="B50" s="243"/>
      <c r="C50" s="166">
        <v>4010</v>
      </c>
      <c r="D50" s="163" t="s">
        <v>147</v>
      </c>
      <c r="E50" s="193">
        <v>16995</v>
      </c>
      <c r="F50" s="193">
        <v>17505</v>
      </c>
      <c r="G50" s="159"/>
      <c r="H50" s="193">
        <v>17505</v>
      </c>
      <c r="I50" s="159"/>
      <c r="J50" s="194">
        <f>H50+I50</f>
        <v>17505</v>
      </c>
      <c r="K50" s="16"/>
      <c r="L50" s="317">
        <f>J50+K50</f>
        <v>17505</v>
      </c>
      <c r="M50" s="317"/>
      <c r="N50" s="317"/>
      <c r="O50" s="317"/>
      <c r="P50" s="317">
        <f>L50+M50</f>
        <v>17505</v>
      </c>
      <c r="Q50" s="16"/>
      <c r="R50" s="445">
        <f aca="true" t="shared" si="19" ref="R50:R87">P50+Q50</f>
        <v>17505</v>
      </c>
      <c r="S50" s="443"/>
      <c r="T50" s="445">
        <f t="shared" si="2"/>
        <v>17505</v>
      </c>
    </row>
    <row r="51" spans="1:20" ht="12.75" hidden="1">
      <c r="A51" s="166"/>
      <c r="B51" s="243"/>
      <c r="C51" s="166">
        <v>4040</v>
      </c>
      <c r="D51" s="163" t="s">
        <v>148</v>
      </c>
      <c r="E51" s="193">
        <v>1403</v>
      </c>
      <c r="F51" s="193">
        <v>1446</v>
      </c>
      <c r="G51" s="159"/>
      <c r="H51" s="193">
        <v>1446</v>
      </c>
      <c r="I51" s="159"/>
      <c r="J51" s="194">
        <f aca="true" t="shared" si="20" ref="J51:J57">H51+I51</f>
        <v>1446</v>
      </c>
      <c r="K51" s="16"/>
      <c r="L51" s="317">
        <f aca="true" t="shared" si="21" ref="L51:L57">J51+K51</f>
        <v>1446</v>
      </c>
      <c r="M51" s="317"/>
      <c r="N51" s="317"/>
      <c r="O51" s="317"/>
      <c r="P51" s="317">
        <f aca="true" t="shared" si="22" ref="P51:P57">L51+M51</f>
        <v>1446</v>
      </c>
      <c r="Q51" s="16"/>
      <c r="R51" s="445">
        <f t="shared" si="19"/>
        <v>1446</v>
      </c>
      <c r="S51" s="443"/>
      <c r="T51" s="445">
        <f t="shared" si="2"/>
        <v>1446</v>
      </c>
    </row>
    <row r="52" spans="1:20" ht="12.75" hidden="1">
      <c r="A52" s="166"/>
      <c r="B52" s="243"/>
      <c r="C52" s="166">
        <v>4110</v>
      </c>
      <c r="D52" s="163" t="s">
        <v>142</v>
      </c>
      <c r="E52" s="193">
        <v>3170</v>
      </c>
      <c r="F52" s="193">
        <v>3265</v>
      </c>
      <c r="G52" s="159"/>
      <c r="H52" s="193">
        <v>3265</v>
      </c>
      <c r="I52" s="159"/>
      <c r="J52" s="194">
        <f t="shared" si="20"/>
        <v>3265</v>
      </c>
      <c r="K52" s="16"/>
      <c r="L52" s="317">
        <f t="shared" si="21"/>
        <v>3265</v>
      </c>
      <c r="M52" s="317"/>
      <c r="N52" s="317"/>
      <c r="O52" s="317"/>
      <c r="P52" s="317">
        <f t="shared" si="22"/>
        <v>3265</v>
      </c>
      <c r="Q52" s="16"/>
      <c r="R52" s="445">
        <f t="shared" si="19"/>
        <v>3265</v>
      </c>
      <c r="S52" s="443"/>
      <c r="T52" s="445">
        <f t="shared" si="2"/>
        <v>3265</v>
      </c>
    </row>
    <row r="53" spans="1:20" ht="12.75" hidden="1">
      <c r="A53" s="166"/>
      <c r="B53" s="243"/>
      <c r="C53" s="166">
        <v>4120</v>
      </c>
      <c r="D53" s="163" t="s">
        <v>143</v>
      </c>
      <c r="E53" s="193">
        <v>451</v>
      </c>
      <c r="F53" s="193">
        <v>464</v>
      </c>
      <c r="G53" s="159"/>
      <c r="H53" s="193">
        <v>464</v>
      </c>
      <c r="I53" s="159"/>
      <c r="J53" s="194">
        <f t="shared" si="20"/>
        <v>464</v>
      </c>
      <c r="K53" s="16"/>
      <c r="L53" s="317">
        <f t="shared" si="21"/>
        <v>464</v>
      </c>
      <c r="M53" s="317"/>
      <c r="N53" s="317"/>
      <c r="O53" s="317"/>
      <c r="P53" s="317">
        <f t="shared" si="22"/>
        <v>464</v>
      </c>
      <c r="Q53" s="16"/>
      <c r="R53" s="445">
        <f t="shared" si="19"/>
        <v>464</v>
      </c>
      <c r="S53" s="443"/>
      <c r="T53" s="445">
        <f t="shared" si="2"/>
        <v>464</v>
      </c>
    </row>
    <row r="54" spans="1:20" ht="12.75" hidden="1">
      <c r="A54" s="166"/>
      <c r="B54" s="243"/>
      <c r="C54" s="166">
        <v>4210</v>
      </c>
      <c r="D54" s="163" t="s">
        <v>132</v>
      </c>
      <c r="E54" s="193">
        <v>1230</v>
      </c>
      <c r="F54" s="193">
        <v>5000</v>
      </c>
      <c r="G54" s="159"/>
      <c r="H54" s="193">
        <v>5000</v>
      </c>
      <c r="I54" s="159"/>
      <c r="J54" s="194">
        <f t="shared" si="20"/>
        <v>5000</v>
      </c>
      <c r="K54" s="16"/>
      <c r="L54" s="317">
        <f t="shared" si="21"/>
        <v>5000</v>
      </c>
      <c r="M54" s="317"/>
      <c r="N54" s="317"/>
      <c r="O54" s="317"/>
      <c r="P54" s="317">
        <f t="shared" si="22"/>
        <v>5000</v>
      </c>
      <c r="Q54" s="16"/>
      <c r="R54" s="445">
        <f t="shared" si="19"/>
        <v>5000</v>
      </c>
      <c r="S54" s="443"/>
      <c r="T54" s="445">
        <f t="shared" si="2"/>
        <v>5000</v>
      </c>
    </row>
    <row r="55" spans="1:20" ht="12.75" hidden="1">
      <c r="A55" s="166"/>
      <c r="B55" s="243"/>
      <c r="C55" s="166">
        <v>4300</v>
      </c>
      <c r="D55" s="163" t="s">
        <v>127</v>
      </c>
      <c r="E55" s="193">
        <v>1490</v>
      </c>
      <c r="F55" s="193">
        <v>10700</v>
      </c>
      <c r="G55" s="159"/>
      <c r="H55" s="193">
        <v>10700</v>
      </c>
      <c r="I55" s="159"/>
      <c r="J55" s="194">
        <f t="shared" si="20"/>
        <v>10700</v>
      </c>
      <c r="K55" s="16"/>
      <c r="L55" s="317">
        <f t="shared" si="21"/>
        <v>10700</v>
      </c>
      <c r="M55" s="317"/>
      <c r="N55" s="317"/>
      <c r="O55" s="317"/>
      <c r="P55" s="317">
        <f t="shared" si="22"/>
        <v>10700</v>
      </c>
      <c r="Q55" s="16"/>
      <c r="R55" s="445">
        <f t="shared" si="19"/>
        <v>10700</v>
      </c>
      <c r="S55" s="443"/>
      <c r="T55" s="445">
        <f t="shared" si="2"/>
        <v>10700</v>
      </c>
    </row>
    <row r="56" spans="1:20" ht="12.75" hidden="1">
      <c r="A56" s="166"/>
      <c r="B56" s="243"/>
      <c r="C56" s="166">
        <v>4410</v>
      </c>
      <c r="D56" s="163" t="s">
        <v>149</v>
      </c>
      <c r="E56" s="193">
        <v>315</v>
      </c>
      <c r="F56" s="193">
        <v>1500</v>
      </c>
      <c r="G56" s="159"/>
      <c r="H56" s="193">
        <v>1500</v>
      </c>
      <c r="I56" s="159"/>
      <c r="J56" s="194">
        <f t="shared" si="20"/>
        <v>1500</v>
      </c>
      <c r="K56" s="16"/>
      <c r="L56" s="317">
        <f t="shared" si="21"/>
        <v>1500</v>
      </c>
      <c r="M56" s="317"/>
      <c r="N56" s="317"/>
      <c r="O56" s="317"/>
      <c r="P56" s="317">
        <f t="shared" si="22"/>
        <v>1500</v>
      </c>
      <c r="Q56" s="16"/>
      <c r="R56" s="445">
        <f t="shared" si="19"/>
        <v>1500</v>
      </c>
      <c r="S56" s="443"/>
      <c r="T56" s="445">
        <f t="shared" si="2"/>
        <v>1500</v>
      </c>
    </row>
    <row r="57" spans="1:20" ht="24" hidden="1">
      <c r="A57" s="166"/>
      <c r="B57" s="243"/>
      <c r="C57" s="166">
        <v>4440</v>
      </c>
      <c r="D57" s="167" t="s">
        <v>150</v>
      </c>
      <c r="E57" s="193">
        <v>696</v>
      </c>
      <c r="F57" s="193">
        <v>720</v>
      </c>
      <c r="G57" s="159"/>
      <c r="H57" s="193">
        <v>720</v>
      </c>
      <c r="I57" s="159"/>
      <c r="J57" s="194">
        <f t="shared" si="20"/>
        <v>720</v>
      </c>
      <c r="K57" s="16"/>
      <c r="L57" s="317">
        <f t="shared" si="21"/>
        <v>720</v>
      </c>
      <c r="M57" s="317"/>
      <c r="N57" s="317"/>
      <c r="O57" s="317"/>
      <c r="P57" s="317">
        <f t="shared" si="22"/>
        <v>720</v>
      </c>
      <c r="Q57" s="16"/>
      <c r="R57" s="445">
        <f t="shared" si="19"/>
        <v>720</v>
      </c>
      <c r="S57" s="443"/>
      <c r="T57" s="445">
        <f t="shared" si="2"/>
        <v>720</v>
      </c>
    </row>
    <row r="58" spans="1:20" ht="12.75" hidden="1">
      <c r="A58" s="166"/>
      <c r="B58" s="243">
        <v>75022</v>
      </c>
      <c r="C58" s="166"/>
      <c r="D58" s="163" t="s">
        <v>151</v>
      </c>
      <c r="E58" s="193">
        <f>SUM(E59:E62)</f>
        <v>56000</v>
      </c>
      <c r="F58" s="193">
        <f>SUM(F59:F62)</f>
        <v>57650</v>
      </c>
      <c r="G58" s="159"/>
      <c r="H58" s="193">
        <f aca="true" t="shared" si="23" ref="H58:P58">SUM(H59:H62)</f>
        <v>57650</v>
      </c>
      <c r="I58" s="193">
        <f t="shared" si="23"/>
        <v>0</v>
      </c>
      <c r="J58" s="193">
        <f t="shared" si="23"/>
        <v>57650</v>
      </c>
      <c r="K58" s="193">
        <f t="shared" si="23"/>
        <v>0</v>
      </c>
      <c r="L58" s="181">
        <f t="shared" si="23"/>
        <v>57650</v>
      </c>
      <c r="M58" s="181">
        <f t="shared" si="23"/>
        <v>0</v>
      </c>
      <c r="N58" s="181"/>
      <c r="O58" s="181"/>
      <c r="P58" s="181">
        <f t="shared" si="23"/>
        <v>57650</v>
      </c>
      <c r="Q58" s="16"/>
      <c r="R58" s="445">
        <f t="shared" si="19"/>
        <v>57650</v>
      </c>
      <c r="S58" s="443"/>
      <c r="T58" s="445">
        <f t="shared" si="2"/>
        <v>57650</v>
      </c>
    </row>
    <row r="59" spans="1:20" ht="24" hidden="1">
      <c r="A59" s="166"/>
      <c r="B59" s="243"/>
      <c r="C59" s="166">
        <v>3030</v>
      </c>
      <c r="D59" s="163" t="s">
        <v>152</v>
      </c>
      <c r="E59" s="193">
        <v>50600</v>
      </c>
      <c r="F59" s="193">
        <v>52100</v>
      </c>
      <c r="G59" s="159"/>
      <c r="H59" s="193">
        <v>52100</v>
      </c>
      <c r="I59" s="159"/>
      <c r="J59" s="194">
        <f>H59+I59</f>
        <v>52100</v>
      </c>
      <c r="K59" s="16"/>
      <c r="L59" s="317">
        <f>J59+K59</f>
        <v>52100</v>
      </c>
      <c r="M59" s="317">
        <v>-10000</v>
      </c>
      <c r="N59" s="317"/>
      <c r="O59" s="317"/>
      <c r="P59" s="317">
        <f>L59+M59</f>
        <v>42100</v>
      </c>
      <c r="Q59" s="16"/>
      <c r="R59" s="445">
        <f t="shared" si="19"/>
        <v>42100</v>
      </c>
      <c r="S59" s="443"/>
      <c r="T59" s="445">
        <f t="shared" si="2"/>
        <v>42100</v>
      </c>
    </row>
    <row r="60" spans="1:20" ht="12.75" hidden="1">
      <c r="A60" s="166"/>
      <c r="B60" s="243"/>
      <c r="C60" s="166">
        <v>4210</v>
      </c>
      <c r="D60" s="163" t="s">
        <v>132</v>
      </c>
      <c r="E60" s="193">
        <v>2950</v>
      </c>
      <c r="F60" s="193">
        <v>3050</v>
      </c>
      <c r="G60" s="159"/>
      <c r="H60" s="193">
        <v>3050</v>
      </c>
      <c r="I60" s="159"/>
      <c r="J60" s="194">
        <f>H60+I60</f>
        <v>3050</v>
      </c>
      <c r="K60" s="16"/>
      <c r="L60" s="317">
        <f>J60+K60</f>
        <v>3050</v>
      </c>
      <c r="M60" s="317"/>
      <c r="N60" s="317"/>
      <c r="O60" s="317"/>
      <c r="P60" s="317">
        <f>L60+M60</f>
        <v>3050</v>
      </c>
      <c r="Q60" s="16"/>
      <c r="R60" s="445">
        <f t="shared" si="19"/>
        <v>3050</v>
      </c>
      <c r="S60" s="443"/>
      <c r="T60" s="445">
        <f t="shared" si="2"/>
        <v>3050</v>
      </c>
    </row>
    <row r="61" spans="1:20" ht="12.75" hidden="1">
      <c r="A61" s="166"/>
      <c r="B61" s="243"/>
      <c r="C61" s="166">
        <v>4300</v>
      </c>
      <c r="D61" s="163" t="s">
        <v>127</v>
      </c>
      <c r="E61" s="193">
        <v>1900</v>
      </c>
      <c r="F61" s="193">
        <v>1950</v>
      </c>
      <c r="G61" s="159"/>
      <c r="H61" s="193">
        <v>1950</v>
      </c>
      <c r="I61" s="159"/>
      <c r="J61" s="194">
        <f>H61+I61</f>
        <v>1950</v>
      </c>
      <c r="K61" s="16"/>
      <c r="L61" s="317">
        <f>J61+K61</f>
        <v>1950</v>
      </c>
      <c r="M61" s="317">
        <v>10000</v>
      </c>
      <c r="N61" s="317"/>
      <c r="O61" s="317"/>
      <c r="P61" s="317">
        <f>L61+M61</f>
        <v>11950</v>
      </c>
      <c r="Q61" s="16"/>
      <c r="R61" s="445">
        <f t="shared" si="19"/>
        <v>11950</v>
      </c>
      <c r="S61" s="443"/>
      <c r="T61" s="445">
        <f t="shared" si="2"/>
        <v>11950</v>
      </c>
    </row>
    <row r="62" spans="1:20" ht="12.75" hidden="1">
      <c r="A62" s="166"/>
      <c r="B62" s="243"/>
      <c r="C62" s="166">
        <v>4410</v>
      </c>
      <c r="D62" s="163" t="s">
        <v>149</v>
      </c>
      <c r="E62" s="193">
        <v>550</v>
      </c>
      <c r="F62" s="193">
        <v>550</v>
      </c>
      <c r="G62" s="159"/>
      <c r="H62" s="193">
        <v>550</v>
      </c>
      <c r="I62" s="159"/>
      <c r="J62" s="194">
        <f>H62+I62</f>
        <v>550</v>
      </c>
      <c r="K62" s="16"/>
      <c r="L62" s="317">
        <f>J62+K62</f>
        <v>550</v>
      </c>
      <c r="M62" s="317"/>
      <c r="N62" s="317"/>
      <c r="O62" s="317"/>
      <c r="P62" s="317">
        <f>L62+M62</f>
        <v>550</v>
      </c>
      <c r="Q62" s="16"/>
      <c r="R62" s="445">
        <f t="shared" si="19"/>
        <v>550</v>
      </c>
      <c r="S62" s="443"/>
      <c r="T62" s="445">
        <f t="shared" si="2"/>
        <v>550</v>
      </c>
    </row>
    <row r="63" spans="1:20" ht="12.75">
      <c r="A63" s="166"/>
      <c r="B63" s="243">
        <v>75023</v>
      </c>
      <c r="C63" s="166"/>
      <c r="D63" s="163" t="s">
        <v>40</v>
      </c>
      <c r="E63" s="193">
        <f>SUM(E64:E80)</f>
        <v>1394997</v>
      </c>
      <c r="F63" s="193">
        <f>SUM(F64:F80)</f>
        <v>1169160</v>
      </c>
      <c r="G63" s="159"/>
      <c r="H63" s="193">
        <f aca="true" t="shared" si="24" ref="H63:P63">SUM(H64:H80)</f>
        <v>1169160</v>
      </c>
      <c r="I63" s="193">
        <f t="shared" si="24"/>
        <v>0</v>
      </c>
      <c r="J63" s="193">
        <f t="shared" si="24"/>
        <v>1169160</v>
      </c>
      <c r="K63" s="193">
        <f t="shared" si="24"/>
        <v>0</v>
      </c>
      <c r="L63" s="181">
        <f t="shared" si="24"/>
        <v>1169160</v>
      </c>
      <c r="M63" s="181">
        <f t="shared" si="24"/>
        <v>-20000</v>
      </c>
      <c r="N63" s="181"/>
      <c r="O63" s="181"/>
      <c r="P63" s="181">
        <f t="shared" si="24"/>
        <v>1149160</v>
      </c>
      <c r="Q63" s="16"/>
      <c r="R63" s="445">
        <f t="shared" si="19"/>
        <v>1149160</v>
      </c>
      <c r="S63" s="443"/>
      <c r="T63" s="445">
        <f t="shared" si="2"/>
        <v>1149160</v>
      </c>
    </row>
    <row r="64" spans="1:20" ht="24" hidden="1">
      <c r="A64" s="166"/>
      <c r="B64" s="243"/>
      <c r="C64" s="166">
        <v>3020</v>
      </c>
      <c r="D64" s="163" t="s">
        <v>153</v>
      </c>
      <c r="E64" s="195">
        <v>780</v>
      </c>
      <c r="F64" s="195">
        <v>800</v>
      </c>
      <c r="G64" s="159"/>
      <c r="H64" s="195">
        <v>800</v>
      </c>
      <c r="I64" s="159"/>
      <c r="J64" s="194">
        <f>H64+I64</f>
        <v>800</v>
      </c>
      <c r="K64" s="16"/>
      <c r="L64" s="317">
        <f>J64+K64</f>
        <v>800</v>
      </c>
      <c r="M64" s="317"/>
      <c r="N64" s="317"/>
      <c r="O64" s="317"/>
      <c r="P64" s="317">
        <f>L64+M64</f>
        <v>800</v>
      </c>
      <c r="Q64" s="16"/>
      <c r="R64" s="445">
        <f t="shared" si="19"/>
        <v>800</v>
      </c>
      <c r="S64" s="443"/>
      <c r="T64" s="445">
        <f>R64+S64</f>
        <v>800</v>
      </c>
    </row>
    <row r="65" spans="1:20" ht="24">
      <c r="A65" s="166"/>
      <c r="B65" s="243"/>
      <c r="C65" s="166">
        <v>4010</v>
      </c>
      <c r="D65" s="163" t="s">
        <v>147</v>
      </c>
      <c r="E65" s="193">
        <v>624100</v>
      </c>
      <c r="F65" s="193">
        <v>686230</v>
      </c>
      <c r="G65" s="159"/>
      <c r="H65" s="193">
        <v>686230</v>
      </c>
      <c r="I65" s="159"/>
      <c r="J65" s="194">
        <f aca="true" t="shared" si="25" ref="J65:J80">H65+I65</f>
        <v>686230</v>
      </c>
      <c r="K65" s="16"/>
      <c r="L65" s="317">
        <f aca="true" t="shared" si="26" ref="L65:L80">J65+K65</f>
        <v>686230</v>
      </c>
      <c r="M65" s="317"/>
      <c r="N65" s="317"/>
      <c r="O65" s="317"/>
      <c r="P65" s="317">
        <f aca="true" t="shared" si="27" ref="P65:P80">L65+M65</f>
        <v>686230</v>
      </c>
      <c r="Q65" s="16"/>
      <c r="R65" s="445">
        <f t="shared" si="19"/>
        <v>686230</v>
      </c>
      <c r="S65" s="443">
        <v>-500</v>
      </c>
      <c r="T65" s="445">
        <f aca="true" t="shared" si="28" ref="T65:T128">R65+S65</f>
        <v>685730</v>
      </c>
    </row>
    <row r="66" spans="1:20" ht="12.75" hidden="1">
      <c r="A66" s="166"/>
      <c r="B66" s="243"/>
      <c r="C66" s="166">
        <v>4040</v>
      </c>
      <c r="D66" s="163" t="s">
        <v>148</v>
      </c>
      <c r="E66" s="193">
        <v>49000</v>
      </c>
      <c r="F66" s="193">
        <v>44000</v>
      </c>
      <c r="G66" s="159"/>
      <c r="H66" s="193">
        <v>44000</v>
      </c>
      <c r="I66" s="159"/>
      <c r="J66" s="194">
        <f t="shared" si="25"/>
        <v>44000</v>
      </c>
      <c r="K66" s="16"/>
      <c r="L66" s="317">
        <f t="shared" si="26"/>
        <v>44000</v>
      </c>
      <c r="M66" s="317">
        <v>-3000</v>
      </c>
      <c r="N66" s="317"/>
      <c r="O66" s="317"/>
      <c r="P66" s="317">
        <f t="shared" si="27"/>
        <v>41000</v>
      </c>
      <c r="Q66" s="16"/>
      <c r="R66" s="445">
        <f t="shared" si="19"/>
        <v>41000</v>
      </c>
      <c r="S66" s="443"/>
      <c r="T66" s="445">
        <f t="shared" si="28"/>
        <v>41000</v>
      </c>
    </row>
    <row r="67" spans="1:20" ht="12.75" hidden="1">
      <c r="A67" s="166"/>
      <c r="B67" s="243"/>
      <c r="C67" s="166">
        <v>4110</v>
      </c>
      <c r="D67" s="163" t="s">
        <v>142</v>
      </c>
      <c r="E67" s="193">
        <v>115970</v>
      </c>
      <c r="F67" s="193">
        <v>125800</v>
      </c>
      <c r="G67" s="159"/>
      <c r="H67" s="193">
        <v>125800</v>
      </c>
      <c r="I67" s="159"/>
      <c r="J67" s="194">
        <f t="shared" si="25"/>
        <v>125800</v>
      </c>
      <c r="K67" s="16"/>
      <c r="L67" s="317">
        <f t="shared" si="26"/>
        <v>125800</v>
      </c>
      <c r="M67" s="317"/>
      <c r="N67" s="317"/>
      <c r="O67" s="317"/>
      <c r="P67" s="317">
        <f t="shared" si="27"/>
        <v>125800</v>
      </c>
      <c r="Q67" s="16"/>
      <c r="R67" s="445">
        <f t="shared" si="19"/>
        <v>125800</v>
      </c>
      <c r="S67" s="443"/>
      <c r="T67" s="445">
        <f t="shared" si="28"/>
        <v>125800</v>
      </c>
    </row>
    <row r="68" spans="1:20" ht="12.75" hidden="1">
      <c r="A68" s="166"/>
      <c r="B68" s="243"/>
      <c r="C68" s="166">
        <v>4120</v>
      </c>
      <c r="D68" s="163" t="s">
        <v>143</v>
      </c>
      <c r="E68" s="193">
        <v>16500</v>
      </c>
      <c r="F68" s="193">
        <v>17890</v>
      </c>
      <c r="G68" s="159"/>
      <c r="H68" s="193">
        <v>17890</v>
      </c>
      <c r="I68" s="159"/>
      <c r="J68" s="194">
        <f t="shared" si="25"/>
        <v>17890</v>
      </c>
      <c r="K68" s="16"/>
      <c r="L68" s="317">
        <f t="shared" si="26"/>
        <v>17890</v>
      </c>
      <c r="M68" s="317"/>
      <c r="N68" s="317"/>
      <c r="O68" s="317"/>
      <c r="P68" s="317">
        <f t="shared" si="27"/>
        <v>17890</v>
      </c>
      <c r="Q68" s="16"/>
      <c r="R68" s="445">
        <f t="shared" si="19"/>
        <v>17890</v>
      </c>
      <c r="S68" s="443"/>
      <c r="T68" s="445">
        <f t="shared" si="28"/>
        <v>17890</v>
      </c>
    </row>
    <row r="69" spans="1:20" ht="12.75">
      <c r="A69" s="166"/>
      <c r="B69" s="243"/>
      <c r="C69" s="166" t="s">
        <v>173</v>
      </c>
      <c r="D69" s="163" t="s">
        <v>174</v>
      </c>
      <c r="E69" s="193"/>
      <c r="F69" s="193"/>
      <c r="G69" s="159"/>
      <c r="H69" s="193"/>
      <c r="I69" s="159"/>
      <c r="J69" s="194"/>
      <c r="K69" s="16"/>
      <c r="L69" s="317"/>
      <c r="M69" s="317">
        <v>1000</v>
      </c>
      <c r="N69" s="317"/>
      <c r="O69" s="317"/>
      <c r="P69" s="317">
        <f t="shared" si="27"/>
        <v>1000</v>
      </c>
      <c r="Q69" s="16"/>
      <c r="R69" s="445">
        <f t="shared" si="19"/>
        <v>1000</v>
      </c>
      <c r="S69" s="443">
        <v>500</v>
      </c>
      <c r="T69" s="445">
        <f t="shared" si="28"/>
        <v>1500</v>
      </c>
    </row>
    <row r="70" spans="1:20" ht="12.75" hidden="1">
      <c r="A70" s="166"/>
      <c r="B70" s="243"/>
      <c r="C70" s="166">
        <v>4210</v>
      </c>
      <c r="D70" s="163" t="s">
        <v>132</v>
      </c>
      <c r="E70" s="193">
        <v>274868</v>
      </c>
      <c r="F70" s="193">
        <v>70000</v>
      </c>
      <c r="G70" s="159"/>
      <c r="H70" s="193">
        <v>70000</v>
      </c>
      <c r="I70" s="159">
        <v>-15000</v>
      </c>
      <c r="J70" s="194">
        <f t="shared" si="25"/>
        <v>55000</v>
      </c>
      <c r="K70" s="16"/>
      <c r="L70" s="317">
        <f t="shared" si="26"/>
        <v>55000</v>
      </c>
      <c r="M70" s="317"/>
      <c r="N70" s="317"/>
      <c r="O70" s="317"/>
      <c r="P70" s="317">
        <f t="shared" si="27"/>
        <v>55000</v>
      </c>
      <c r="Q70" s="16"/>
      <c r="R70" s="445">
        <f t="shared" si="19"/>
        <v>55000</v>
      </c>
      <c r="S70" s="443"/>
      <c r="T70" s="445">
        <f t="shared" si="28"/>
        <v>55000</v>
      </c>
    </row>
    <row r="71" spans="1:20" ht="12.75" hidden="1">
      <c r="A71" s="166"/>
      <c r="B71" s="243"/>
      <c r="C71" s="166">
        <v>4260</v>
      </c>
      <c r="D71" s="163" t="s">
        <v>154</v>
      </c>
      <c r="E71" s="193">
        <v>21900</v>
      </c>
      <c r="F71" s="193">
        <v>22500</v>
      </c>
      <c r="G71" s="159"/>
      <c r="H71" s="193">
        <v>22500</v>
      </c>
      <c r="I71" s="159"/>
      <c r="J71" s="194">
        <f t="shared" si="25"/>
        <v>22500</v>
      </c>
      <c r="K71" s="16"/>
      <c r="L71" s="317">
        <f t="shared" si="26"/>
        <v>22500</v>
      </c>
      <c r="M71" s="317"/>
      <c r="N71" s="317"/>
      <c r="O71" s="317"/>
      <c r="P71" s="317">
        <f t="shared" si="27"/>
        <v>22500</v>
      </c>
      <c r="Q71" s="16"/>
      <c r="R71" s="445">
        <f t="shared" si="19"/>
        <v>22500</v>
      </c>
      <c r="S71" s="443"/>
      <c r="T71" s="445">
        <f t="shared" si="28"/>
        <v>22500</v>
      </c>
    </row>
    <row r="72" spans="1:20" ht="12.75" hidden="1">
      <c r="A72" s="166"/>
      <c r="B72" s="243"/>
      <c r="C72" s="166">
        <v>4270</v>
      </c>
      <c r="D72" s="163" t="s">
        <v>133</v>
      </c>
      <c r="E72" s="193">
        <v>127579</v>
      </c>
      <c r="F72" s="193">
        <v>3000</v>
      </c>
      <c r="G72" s="159"/>
      <c r="H72" s="193">
        <v>3000</v>
      </c>
      <c r="I72" s="159">
        <v>15000</v>
      </c>
      <c r="J72" s="194">
        <f t="shared" si="25"/>
        <v>18000</v>
      </c>
      <c r="K72" s="16"/>
      <c r="L72" s="317">
        <f t="shared" si="26"/>
        <v>18000</v>
      </c>
      <c r="M72" s="317"/>
      <c r="N72" s="317"/>
      <c r="O72" s="317"/>
      <c r="P72" s="317">
        <f t="shared" si="27"/>
        <v>18000</v>
      </c>
      <c r="Q72" s="16"/>
      <c r="R72" s="445">
        <f t="shared" si="19"/>
        <v>18000</v>
      </c>
      <c r="S72" s="443"/>
      <c r="T72" s="445">
        <f t="shared" si="28"/>
        <v>18000</v>
      </c>
    </row>
    <row r="73" spans="1:20" ht="12.75" hidden="1">
      <c r="A73" s="166"/>
      <c r="B73" s="243"/>
      <c r="C73" s="166" t="s">
        <v>214</v>
      </c>
      <c r="D73" s="163" t="s">
        <v>177</v>
      </c>
      <c r="E73" s="193"/>
      <c r="F73" s="193"/>
      <c r="G73" s="159"/>
      <c r="H73" s="193"/>
      <c r="I73" s="159"/>
      <c r="J73" s="194"/>
      <c r="K73" s="16"/>
      <c r="L73" s="317"/>
      <c r="M73" s="317">
        <v>2000</v>
      </c>
      <c r="N73" s="317"/>
      <c r="O73" s="317"/>
      <c r="P73" s="317">
        <f t="shared" si="27"/>
        <v>2000</v>
      </c>
      <c r="Q73" s="16"/>
      <c r="R73" s="445">
        <f t="shared" si="19"/>
        <v>2000</v>
      </c>
      <c r="S73" s="443"/>
      <c r="T73" s="445">
        <f t="shared" si="28"/>
        <v>2000</v>
      </c>
    </row>
    <row r="74" spans="1:20" ht="12.75" hidden="1">
      <c r="A74" s="166"/>
      <c r="B74" s="243"/>
      <c r="C74" s="166">
        <v>4300</v>
      </c>
      <c r="D74" s="163" t="s">
        <v>127</v>
      </c>
      <c r="E74" s="193">
        <v>104000</v>
      </c>
      <c r="F74" s="193">
        <v>107200</v>
      </c>
      <c r="G74" s="159"/>
      <c r="H74" s="193">
        <v>107200</v>
      </c>
      <c r="I74" s="159">
        <v>-2200</v>
      </c>
      <c r="J74" s="194">
        <f t="shared" si="25"/>
        <v>105000</v>
      </c>
      <c r="K74" s="16"/>
      <c r="L74" s="317">
        <f t="shared" si="26"/>
        <v>105000</v>
      </c>
      <c r="M74" s="317">
        <v>-20000</v>
      </c>
      <c r="N74" s="317"/>
      <c r="O74" s="317"/>
      <c r="P74" s="317">
        <f t="shared" si="27"/>
        <v>85000</v>
      </c>
      <c r="Q74" s="16"/>
      <c r="R74" s="445">
        <f t="shared" si="19"/>
        <v>85000</v>
      </c>
      <c r="S74" s="443"/>
      <c r="T74" s="445">
        <f t="shared" si="28"/>
        <v>85000</v>
      </c>
    </row>
    <row r="75" spans="1:20" ht="24" hidden="1">
      <c r="A75" s="166"/>
      <c r="B75" s="243"/>
      <c r="C75" s="166" t="s">
        <v>311</v>
      </c>
      <c r="D75" s="163" t="s">
        <v>363</v>
      </c>
      <c r="E75" s="193"/>
      <c r="F75" s="193"/>
      <c r="G75" s="159"/>
      <c r="H75" s="193"/>
      <c r="I75" s="159">
        <v>2200</v>
      </c>
      <c r="J75" s="194">
        <f t="shared" si="25"/>
        <v>2200</v>
      </c>
      <c r="K75" s="16"/>
      <c r="L75" s="317">
        <f t="shared" si="26"/>
        <v>2200</v>
      </c>
      <c r="M75" s="317"/>
      <c r="N75" s="317"/>
      <c r="O75" s="317"/>
      <c r="P75" s="317">
        <f t="shared" si="27"/>
        <v>2200</v>
      </c>
      <c r="Q75" s="16"/>
      <c r="R75" s="445">
        <f t="shared" si="19"/>
        <v>2200</v>
      </c>
      <c r="S75" s="443"/>
      <c r="T75" s="445">
        <f t="shared" si="28"/>
        <v>2200</v>
      </c>
    </row>
    <row r="76" spans="1:20" ht="12.75" hidden="1">
      <c r="A76" s="166"/>
      <c r="B76" s="243"/>
      <c r="C76" s="166">
        <v>4410</v>
      </c>
      <c r="D76" s="163" t="s">
        <v>149</v>
      </c>
      <c r="E76" s="193">
        <v>8500</v>
      </c>
      <c r="F76" s="193">
        <v>8800</v>
      </c>
      <c r="G76" s="159"/>
      <c r="H76" s="193">
        <v>8800</v>
      </c>
      <c r="I76" s="159"/>
      <c r="J76" s="194">
        <f t="shared" si="25"/>
        <v>8800</v>
      </c>
      <c r="K76" s="16"/>
      <c r="L76" s="317">
        <f t="shared" si="26"/>
        <v>8800</v>
      </c>
      <c r="M76" s="317"/>
      <c r="N76" s="317"/>
      <c r="O76" s="317"/>
      <c r="P76" s="317">
        <f t="shared" si="27"/>
        <v>8800</v>
      </c>
      <c r="Q76" s="16"/>
      <c r="R76" s="445">
        <f t="shared" si="19"/>
        <v>8800</v>
      </c>
      <c r="S76" s="443"/>
      <c r="T76" s="445">
        <f t="shared" si="28"/>
        <v>8800</v>
      </c>
    </row>
    <row r="77" spans="1:20" ht="12.75" hidden="1">
      <c r="A77" s="166"/>
      <c r="B77" s="243"/>
      <c r="C77" s="166" t="s">
        <v>155</v>
      </c>
      <c r="D77" s="163" t="s">
        <v>156</v>
      </c>
      <c r="E77" s="193">
        <v>5500</v>
      </c>
      <c r="F77" s="193">
        <v>5500</v>
      </c>
      <c r="G77" s="159"/>
      <c r="H77" s="193">
        <v>5500</v>
      </c>
      <c r="I77" s="159"/>
      <c r="J77" s="194">
        <f t="shared" si="25"/>
        <v>5500</v>
      </c>
      <c r="K77" s="16"/>
      <c r="L77" s="317">
        <f t="shared" si="26"/>
        <v>5500</v>
      </c>
      <c r="M77" s="317"/>
      <c r="N77" s="317"/>
      <c r="O77" s="317"/>
      <c r="P77" s="317">
        <f t="shared" si="27"/>
        <v>5500</v>
      </c>
      <c r="Q77" s="16"/>
      <c r="R77" s="445">
        <f t="shared" si="19"/>
        <v>5500</v>
      </c>
      <c r="S77" s="443"/>
      <c r="T77" s="445">
        <f t="shared" si="28"/>
        <v>5500</v>
      </c>
    </row>
    <row r="78" spans="1:20" ht="12.75" hidden="1">
      <c r="A78" s="166"/>
      <c r="B78" s="243"/>
      <c r="C78" s="166">
        <v>4430</v>
      </c>
      <c r="D78" s="163" t="s">
        <v>144</v>
      </c>
      <c r="E78" s="193">
        <v>13000</v>
      </c>
      <c r="F78" s="193">
        <v>13400</v>
      </c>
      <c r="G78" s="159"/>
      <c r="H78" s="193">
        <v>13400</v>
      </c>
      <c r="I78" s="159"/>
      <c r="J78" s="194">
        <f t="shared" si="25"/>
        <v>13400</v>
      </c>
      <c r="K78" s="16"/>
      <c r="L78" s="317">
        <f t="shared" si="26"/>
        <v>13400</v>
      </c>
      <c r="M78" s="317"/>
      <c r="N78" s="317"/>
      <c r="O78" s="317"/>
      <c r="P78" s="317">
        <f t="shared" si="27"/>
        <v>13400</v>
      </c>
      <c r="Q78" s="16"/>
      <c r="R78" s="445">
        <f t="shared" si="19"/>
        <v>13400</v>
      </c>
      <c r="S78" s="443"/>
      <c r="T78" s="445">
        <f t="shared" si="28"/>
        <v>13400</v>
      </c>
    </row>
    <row r="79" spans="1:20" ht="24" hidden="1">
      <c r="A79" s="166"/>
      <c r="B79" s="243"/>
      <c r="C79" s="166">
        <v>4440</v>
      </c>
      <c r="D79" s="167" t="s">
        <v>150</v>
      </c>
      <c r="E79" s="198">
        <v>13300</v>
      </c>
      <c r="F79" s="198">
        <v>14040</v>
      </c>
      <c r="G79" s="159"/>
      <c r="H79" s="198">
        <v>14040</v>
      </c>
      <c r="I79" s="159"/>
      <c r="J79" s="194">
        <f t="shared" si="25"/>
        <v>14040</v>
      </c>
      <c r="K79" s="16"/>
      <c r="L79" s="317">
        <f t="shared" si="26"/>
        <v>14040</v>
      </c>
      <c r="M79" s="317"/>
      <c r="N79" s="317"/>
      <c r="O79" s="317"/>
      <c r="P79" s="317">
        <f t="shared" si="27"/>
        <v>14040</v>
      </c>
      <c r="Q79" s="16"/>
      <c r="R79" s="445">
        <f t="shared" si="19"/>
        <v>14040</v>
      </c>
      <c r="S79" s="443"/>
      <c r="T79" s="445">
        <f t="shared" si="28"/>
        <v>14040</v>
      </c>
    </row>
    <row r="80" spans="1:20" ht="24" hidden="1">
      <c r="A80" s="166"/>
      <c r="B80" s="243"/>
      <c r="C80" s="199" t="s">
        <v>157</v>
      </c>
      <c r="D80" s="167" t="s">
        <v>158</v>
      </c>
      <c r="E80" s="200">
        <v>20000</v>
      </c>
      <c r="F80" s="200">
        <v>50000</v>
      </c>
      <c r="G80" s="159"/>
      <c r="H80" s="200">
        <v>50000</v>
      </c>
      <c r="I80" s="159"/>
      <c r="J80" s="194">
        <f t="shared" si="25"/>
        <v>50000</v>
      </c>
      <c r="K80" s="16"/>
      <c r="L80" s="317">
        <f t="shared" si="26"/>
        <v>50000</v>
      </c>
      <c r="M80" s="317"/>
      <c r="N80" s="317"/>
      <c r="O80" s="317"/>
      <c r="P80" s="317">
        <f t="shared" si="27"/>
        <v>50000</v>
      </c>
      <c r="Q80" s="16"/>
      <c r="R80" s="445">
        <f t="shared" si="19"/>
        <v>50000</v>
      </c>
      <c r="S80" s="443"/>
      <c r="T80" s="445">
        <f t="shared" si="28"/>
        <v>50000</v>
      </c>
    </row>
    <row r="81" spans="1:20" ht="12.75" hidden="1">
      <c r="A81" s="166"/>
      <c r="B81" s="243" t="s">
        <v>365</v>
      </c>
      <c r="D81" s="166" t="s">
        <v>366</v>
      </c>
      <c r="E81" s="193"/>
      <c r="F81" s="193"/>
      <c r="G81" s="159"/>
      <c r="H81" s="193"/>
      <c r="I81" s="159"/>
      <c r="J81" s="194"/>
      <c r="K81" s="16"/>
      <c r="L81" s="330"/>
      <c r="M81" s="330">
        <f>SUM(M82:M83)</f>
        <v>20000</v>
      </c>
      <c r="N81" s="330"/>
      <c r="O81" s="330"/>
      <c r="P81" s="330">
        <f>SUM(P82:P83)</f>
        <v>20000</v>
      </c>
      <c r="Q81" s="16"/>
      <c r="R81" s="445">
        <f t="shared" si="19"/>
        <v>20000</v>
      </c>
      <c r="S81" s="443"/>
      <c r="T81" s="445">
        <f t="shared" si="28"/>
        <v>20000</v>
      </c>
    </row>
    <row r="82" spans="1:20" ht="12.75" hidden="1">
      <c r="A82" s="166"/>
      <c r="B82" s="243"/>
      <c r="C82" s="166" t="s">
        <v>191</v>
      </c>
      <c r="D82" s="163" t="s">
        <v>132</v>
      </c>
      <c r="E82" s="193"/>
      <c r="F82" s="193"/>
      <c r="G82" s="159"/>
      <c r="H82" s="193"/>
      <c r="I82" s="159"/>
      <c r="J82" s="194"/>
      <c r="K82" s="16"/>
      <c r="L82" s="330"/>
      <c r="M82" s="330">
        <v>2000</v>
      </c>
      <c r="N82" s="333"/>
      <c r="O82" s="333"/>
      <c r="P82" s="146">
        <f>M82</f>
        <v>2000</v>
      </c>
      <c r="Q82" s="16"/>
      <c r="R82" s="445">
        <f t="shared" si="19"/>
        <v>2000</v>
      </c>
      <c r="S82" s="443"/>
      <c r="T82" s="445">
        <f t="shared" si="28"/>
        <v>2000</v>
      </c>
    </row>
    <row r="83" spans="1:20" ht="12.75" hidden="1">
      <c r="A83" s="166"/>
      <c r="B83" s="243"/>
      <c r="C83" s="166" t="s">
        <v>140</v>
      </c>
      <c r="D83" s="163" t="s">
        <v>127</v>
      </c>
      <c r="E83" s="193"/>
      <c r="F83" s="193"/>
      <c r="G83" s="159"/>
      <c r="H83" s="193"/>
      <c r="I83" s="159"/>
      <c r="J83" s="194"/>
      <c r="K83" s="16"/>
      <c r="L83" s="330"/>
      <c r="M83" s="330">
        <v>18000</v>
      </c>
      <c r="N83" s="333"/>
      <c r="O83" s="333"/>
      <c r="P83" s="146">
        <f>M83</f>
        <v>18000</v>
      </c>
      <c r="Q83" s="16"/>
      <c r="R83" s="445">
        <f t="shared" si="19"/>
        <v>18000</v>
      </c>
      <c r="S83" s="443"/>
      <c r="T83" s="445">
        <f t="shared" si="28"/>
        <v>18000</v>
      </c>
    </row>
    <row r="84" spans="1:20" ht="36" hidden="1">
      <c r="A84" s="172">
        <v>751</v>
      </c>
      <c r="B84" s="242"/>
      <c r="C84" s="172"/>
      <c r="D84" s="173" t="s">
        <v>43</v>
      </c>
      <c r="E84" s="201" t="e">
        <f>SUM(E85+#REF!)</f>
        <v>#REF!</v>
      </c>
      <c r="F84" s="201" t="e">
        <f>SUM(F85+#REF!)</f>
        <v>#REF!</v>
      </c>
      <c r="G84" s="159"/>
      <c r="H84" s="201">
        <f aca="true" t="shared" si="29" ref="H84:P84">H85</f>
        <v>744</v>
      </c>
      <c r="I84" s="201">
        <f t="shared" si="29"/>
        <v>0</v>
      </c>
      <c r="J84" s="201">
        <f t="shared" si="29"/>
        <v>744</v>
      </c>
      <c r="K84" s="201">
        <f t="shared" si="29"/>
        <v>0</v>
      </c>
      <c r="L84" s="184">
        <f t="shared" si="29"/>
        <v>744</v>
      </c>
      <c r="M84" s="184">
        <f t="shared" si="29"/>
        <v>0</v>
      </c>
      <c r="N84" s="184"/>
      <c r="O84" s="184"/>
      <c r="P84" s="184">
        <f t="shared" si="29"/>
        <v>744</v>
      </c>
      <c r="Q84" s="16"/>
      <c r="R84" s="445">
        <f t="shared" si="19"/>
        <v>744</v>
      </c>
      <c r="S84" s="443"/>
      <c r="T84" s="445">
        <f t="shared" si="28"/>
        <v>744</v>
      </c>
    </row>
    <row r="85" spans="1:20" ht="36" hidden="1">
      <c r="A85" s="166"/>
      <c r="B85" s="243">
        <v>75101</v>
      </c>
      <c r="C85" s="166"/>
      <c r="D85" s="163" t="s">
        <v>159</v>
      </c>
      <c r="E85" s="195">
        <f>SUM(E86:E87)</f>
        <v>707</v>
      </c>
      <c r="F85" s="195">
        <f>SUM(F86:F87)</f>
        <v>744</v>
      </c>
      <c r="G85" s="159"/>
      <c r="H85" s="195">
        <f aca="true" t="shared" si="30" ref="H85:P85">SUM(H86:H87)</f>
        <v>744</v>
      </c>
      <c r="I85" s="195">
        <f t="shared" si="30"/>
        <v>0</v>
      </c>
      <c r="J85" s="195">
        <f t="shared" si="30"/>
        <v>744</v>
      </c>
      <c r="K85" s="195">
        <f t="shared" si="30"/>
        <v>0</v>
      </c>
      <c r="L85" s="181">
        <f t="shared" si="30"/>
        <v>744</v>
      </c>
      <c r="M85" s="181">
        <f t="shared" si="30"/>
        <v>0</v>
      </c>
      <c r="N85" s="181"/>
      <c r="O85" s="181"/>
      <c r="P85" s="181">
        <f t="shared" si="30"/>
        <v>744</v>
      </c>
      <c r="Q85" s="16"/>
      <c r="R85" s="445">
        <f t="shared" si="19"/>
        <v>744</v>
      </c>
      <c r="S85" s="443"/>
      <c r="T85" s="445">
        <f t="shared" si="28"/>
        <v>744</v>
      </c>
    </row>
    <row r="86" spans="1:20" ht="12.75" hidden="1">
      <c r="A86" s="166"/>
      <c r="B86" s="243"/>
      <c r="C86" s="166">
        <v>4210</v>
      </c>
      <c r="D86" s="163" t="s">
        <v>132</v>
      </c>
      <c r="E86" s="193">
        <v>100</v>
      </c>
      <c r="F86" s="193">
        <v>100</v>
      </c>
      <c r="G86" s="159"/>
      <c r="H86" s="193">
        <v>100</v>
      </c>
      <c r="I86" s="159"/>
      <c r="J86" s="194">
        <f>H86+I86</f>
        <v>100</v>
      </c>
      <c r="K86" s="16"/>
      <c r="L86" s="317">
        <f>J86+K86</f>
        <v>100</v>
      </c>
      <c r="M86" s="317"/>
      <c r="N86" s="317"/>
      <c r="O86" s="317"/>
      <c r="P86" s="317">
        <f>L86+M85</f>
        <v>100</v>
      </c>
      <c r="Q86" s="16"/>
      <c r="R86" s="445">
        <f t="shared" si="19"/>
        <v>100</v>
      </c>
      <c r="S86" s="443"/>
      <c r="T86" s="445">
        <f t="shared" si="28"/>
        <v>100</v>
      </c>
    </row>
    <row r="87" spans="1:20" ht="12.75" hidden="1">
      <c r="A87" s="166"/>
      <c r="B87" s="243"/>
      <c r="C87" s="166">
        <v>4300</v>
      </c>
      <c r="D87" s="163" t="s">
        <v>127</v>
      </c>
      <c r="E87" s="193">
        <v>607</v>
      </c>
      <c r="F87" s="193">
        <v>644</v>
      </c>
      <c r="G87" s="159"/>
      <c r="H87" s="193">
        <v>644</v>
      </c>
      <c r="I87" s="159"/>
      <c r="J87" s="194">
        <f>H87+I87</f>
        <v>644</v>
      </c>
      <c r="K87" s="16"/>
      <c r="L87" s="317">
        <f>J87+K87</f>
        <v>644</v>
      </c>
      <c r="M87" s="317"/>
      <c r="N87" s="317"/>
      <c r="O87" s="317"/>
      <c r="P87" s="317">
        <f>L87+M86</f>
        <v>644</v>
      </c>
      <c r="Q87" s="16"/>
      <c r="R87" s="445">
        <f t="shared" si="19"/>
        <v>644</v>
      </c>
      <c r="S87" s="443"/>
      <c r="T87" s="445">
        <f t="shared" si="28"/>
        <v>644</v>
      </c>
    </row>
    <row r="88" spans="1:20" ht="24" hidden="1">
      <c r="A88" s="172">
        <v>754</v>
      </c>
      <c r="B88" s="242"/>
      <c r="C88" s="172"/>
      <c r="D88" s="157" t="s">
        <v>161</v>
      </c>
      <c r="E88" s="201">
        <f>SUM(E89+E99)</f>
        <v>80530</v>
      </c>
      <c r="F88" s="201">
        <f>SUM(F89+F99)</f>
        <v>73900</v>
      </c>
      <c r="G88" s="159"/>
      <c r="H88" s="201">
        <f aca="true" t="shared" si="31" ref="H88:P88">SUM(H89+H99)</f>
        <v>93900</v>
      </c>
      <c r="I88" s="201">
        <f t="shared" si="31"/>
        <v>0</v>
      </c>
      <c r="J88" s="201">
        <f t="shared" si="31"/>
        <v>93900</v>
      </c>
      <c r="K88" s="201">
        <f t="shared" si="31"/>
        <v>13400</v>
      </c>
      <c r="L88" s="184">
        <f t="shared" si="31"/>
        <v>107300</v>
      </c>
      <c r="M88" s="184">
        <f t="shared" si="31"/>
        <v>2900</v>
      </c>
      <c r="N88" s="184"/>
      <c r="O88" s="184"/>
      <c r="P88" s="184">
        <f t="shared" si="31"/>
        <v>110200</v>
      </c>
      <c r="Q88" s="16">
        <f>Q89+Q99</f>
        <v>0</v>
      </c>
      <c r="R88" s="446">
        <f>R89+R99</f>
        <v>110200</v>
      </c>
      <c r="S88" s="443"/>
      <c r="T88" s="445">
        <f t="shared" si="28"/>
        <v>110200</v>
      </c>
    </row>
    <row r="89" spans="1:20" ht="12.75" hidden="1">
      <c r="A89" s="166"/>
      <c r="B89" s="243">
        <v>75412</v>
      </c>
      <c r="C89" s="166"/>
      <c r="D89" s="163" t="s">
        <v>162</v>
      </c>
      <c r="E89" s="193">
        <f>SUM(E90:E97)</f>
        <v>78030</v>
      </c>
      <c r="F89" s="193">
        <f>SUM(F90:F98)</f>
        <v>73500</v>
      </c>
      <c r="G89" s="159"/>
      <c r="H89" s="193">
        <f aca="true" t="shared" si="32" ref="H89:P89">SUM(H90:H98)</f>
        <v>93500</v>
      </c>
      <c r="I89" s="193">
        <f t="shared" si="32"/>
        <v>0</v>
      </c>
      <c r="J89" s="193">
        <f t="shared" si="32"/>
        <v>93500</v>
      </c>
      <c r="K89" s="193">
        <f t="shared" si="32"/>
        <v>13400</v>
      </c>
      <c r="L89" s="181">
        <f t="shared" si="32"/>
        <v>106900</v>
      </c>
      <c r="M89" s="181">
        <f t="shared" si="32"/>
        <v>2900</v>
      </c>
      <c r="N89" s="181"/>
      <c r="O89" s="181"/>
      <c r="P89" s="181">
        <f t="shared" si="32"/>
        <v>109800</v>
      </c>
      <c r="Q89" s="16">
        <f>SUM(Q90:Q98)</f>
        <v>0</v>
      </c>
      <c r="R89" s="260">
        <f>SUM(R90:R98)</f>
        <v>109800</v>
      </c>
      <c r="S89" s="443"/>
      <c r="T89" s="445">
        <f t="shared" si="28"/>
        <v>109800</v>
      </c>
    </row>
    <row r="90" spans="1:20" ht="24" hidden="1">
      <c r="A90" s="166"/>
      <c r="B90" s="243"/>
      <c r="C90" s="166">
        <v>3030</v>
      </c>
      <c r="D90" s="163" t="s">
        <v>152</v>
      </c>
      <c r="E90" s="193">
        <v>10300</v>
      </c>
      <c r="F90" s="193">
        <v>10600</v>
      </c>
      <c r="G90" s="159"/>
      <c r="H90" s="193">
        <v>10600</v>
      </c>
      <c r="I90" s="159"/>
      <c r="J90" s="194">
        <f>H90+I90</f>
        <v>10600</v>
      </c>
      <c r="K90" s="16"/>
      <c r="L90" s="317">
        <f>J90+K90</f>
        <v>10600</v>
      </c>
      <c r="M90" s="317"/>
      <c r="N90" s="317"/>
      <c r="O90" s="317"/>
      <c r="P90" s="317">
        <f>L90+M90</f>
        <v>10600</v>
      </c>
      <c r="Q90" s="16"/>
      <c r="R90" s="445">
        <f>P90+Q90</f>
        <v>10600</v>
      </c>
      <c r="S90" s="443"/>
      <c r="T90" s="445">
        <f t="shared" si="28"/>
        <v>10600</v>
      </c>
    </row>
    <row r="91" spans="1:20" ht="12.75" hidden="1">
      <c r="A91" s="166"/>
      <c r="B91" s="243"/>
      <c r="C91" s="166">
        <v>4110</v>
      </c>
      <c r="D91" s="163" t="s">
        <v>142</v>
      </c>
      <c r="E91" s="193">
        <v>210</v>
      </c>
      <c r="F91" s="193">
        <v>220</v>
      </c>
      <c r="G91" s="159"/>
      <c r="H91" s="193">
        <v>220</v>
      </c>
      <c r="I91" s="159"/>
      <c r="J91" s="194">
        <f aca="true" t="shared" si="33" ref="J91:J98">H91+I91</f>
        <v>220</v>
      </c>
      <c r="K91" s="16"/>
      <c r="L91" s="317">
        <f aca="true" t="shared" si="34" ref="L91:L98">J91+K91</f>
        <v>220</v>
      </c>
      <c r="M91" s="317"/>
      <c r="N91" s="317"/>
      <c r="O91" s="317"/>
      <c r="P91" s="317">
        <f aca="true" t="shared" si="35" ref="P91:P98">L91+M91</f>
        <v>220</v>
      </c>
      <c r="Q91" s="16">
        <v>-220</v>
      </c>
      <c r="R91" s="445">
        <f aca="true" t="shared" si="36" ref="R91:R113">P91+Q91</f>
        <v>0</v>
      </c>
      <c r="S91" s="443"/>
      <c r="T91" s="445">
        <f t="shared" si="28"/>
        <v>0</v>
      </c>
    </row>
    <row r="92" spans="1:20" ht="12.75" hidden="1">
      <c r="A92" s="166"/>
      <c r="B92" s="243"/>
      <c r="C92" s="166" t="s">
        <v>173</v>
      </c>
      <c r="D92" s="163" t="s">
        <v>174</v>
      </c>
      <c r="E92" s="193"/>
      <c r="F92" s="193"/>
      <c r="G92" s="159"/>
      <c r="H92" s="193"/>
      <c r="I92" s="159"/>
      <c r="J92" s="194"/>
      <c r="K92" s="16"/>
      <c r="L92" s="317"/>
      <c r="M92" s="317">
        <v>14400</v>
      </c>
      <c r="N92" s="317"/>
      <c r="O92" s="317"/>
      <c r="P92" s="317">
        <f t="shared" si="35"/>
        <v>14400</v>
      </c>
      <c r="Q92" s="16"/>
      <c r="R92" s="445">
        <f t="shared" si="36"/>
        <v>14400</v>
      </c>
      <c r="S92" s="443"/>
      <c r="T92" s="445">
        <f t="shared" si="28"/>
        <v>14400</v>
      </c>
    </row>
    <row r="93" spans="1:20" ht="12.75" hidden="1">
      <c r="A93" s="166"/>
      <c r="B93" s="243"/>
      <c r="C93" s="166">
        <v>4210</v>
      </c>
      <c r="D93" s="163" t="s">
        <v>132</v>
      </c>
      <c r="E93" s="193">
        <v>29170</v>
      </c>
      <c r="F93" s="193">
        <v>23130</v>
      </c>
      <c r="G93" s="159"/>
      <c r="H93" s="193">
        <v>23130</v>
      </c>
      <c r="I93" s="159"/>
      <c r="J93" s="194">
        <f t="shared" si="33"/>
        <v>23130</v>
      </c>
      <c r="K93" s="16">
        <v>10000</v>
      </c>
      <c r="L93" s="317">
        <f t="shared" si="34"/>
        <v>33130</v>
      </c>
      <c r="M93" s="317">
        <v>3000</v>
      </c>
      <c r="N93" s="317"/>
      <c r="O93" s="317"/>
      <c r="P93" s="317">
        <f t="shared" si="35"/>
        <v>36130</v>
      </c>
      <c r="Q93" s="16"/>
      <c r="R93" s="445">
        <f t="shared" si="36"/>
        <v>36130</v>
      </c>
      <c r="S93" s="443"/>
      <c r="T93" s="445">
        <f t="shared" si="28"/>
        <v>36130</v>
      </c>
    </row>
    <row r="94" spans="1:20" ht="12.75" hidden="1">
      <c r="A94" s="166"/>
      <c r="B94" s="243"/>
      <c r="C94" s="166">
        <v>4260</v>
      </c>
      <c r="D94" s="163" t="s">
        <v>154</v>
      </c>
      <c r="E94" s="193">
        <v>14180</v>
      </c>
      <c r="F94" s="193">
        <v>14600</v>
      </c>
      <c r="G94" s="159"/>
      <c r="H94" s="193">
        <v>14600</v>
      </c>
      <c r="I94" s="159"/>
      <c r="J94" s="194">
        <f t="shared" si="33"/>
        <v>14600</v>
      </c>
      <c r="K94" s="16"/>
      <c r="L94" s="317">
        <f t="shared" si="34"/>
        <v>14600</v>
      </c>
      <c r="M94" s="317">
        <v>-3600</v>
      </c>
      <c r="N94" s="317"/>
      <c r="O94" s="317"/>
      <c r="P94" s="317">
        <f t="shared" si="35"/>
        <v>11000</v>
      </c>
      <c r="Q94" s="16"/>
      <c r="R94" s="445">
        <f t="shared" si="36"/>
        <v>11000</v>
      </c>
      <c r="S94" s="443"/>
      <c r="T94" s="445">
        <f t="shared" si="28"/>
        <v>11000</v>
      </c>
    </row>
    <row r="95" spans="1:20" ht="12.75" hidden="1">
      <c r="A95" s="166"/>
      <c r="B95" s="243"/>
      <c r="C95" s="166" t="s">
        <v>198</v>
      </c>
      <c r="D95" s="163" t="s">
        <v>133</v>
      </c>
      <c r="E95" s="193"/>
      <c r="F95" s="193"/>
      <c r="G95" s="159"/>
      <c r="H95" s="193"/>
      <c r="I95" s="159"/>
      <c r="J95" s="194"/>
      <c r="K95" s="16"/>
      <c r="L95" s="317"/>
      <c r="M95" s="317">
        <v>3500</v>
      </c>
      <c r="N95" s="317"/>
      <c r="O95" s="317"/>
      <c r="P95" s="317">
        <f t="shared" si="35"/>
        <v>3500</v>
      </c>
      <c r="Q95" s="16"/>
      <c r="R95" s="445">
        <f t="shared" si="36"/>
        <v>3500</v>
      </c>
      <c r="S95" s="443"/>
      <c r="T95" s="445">
        <f t="shared" si="28"/>
        <v>3500</v>
      </c>
    </row>
    <row r="96" spans="1:20" ht="12.75" hidden="1">
      <c r="A96" s="166"/>
      <c r="B96" s="243"/>
      <c r="C96" s="166">
        <v>4300</v>
      </c>
      <c r="D96" s="163" t="s">
        <v>127</v>
      </c>
      <c r="E96" s="193">
        <v>16320</v>
      </c>
      <c r="F96" s="202">
        <v>16860</v>
      </c>
      <c r="G96" s="159"/>
      <c r="H96" s="202">
        <v>16860</v>
      </c>
      <c r="I96" s="159"/>
      <c r="J96" s="194">
        <f t="shared" si="33"/>
        <v>16860</v>
      </c>
      <c r="K96" s="16">
        <v>3400</v>
      </c>
      <c r="L96" s="317">
        <f t="shared" si="34"/>
        <v>20260</v>
      </c>
      <c r="M96" s="317">
        <v>-14400</v>
      </c>
      <c r="N96" s="317"/>
      <c r="O96" s="317"/>
      <c r="P96" s="317">
        <f t="shared" si="35"/>
        <v>5860</v>
      </c>
      <c r="Q96" s="16">
        <v>1220</v>
      </c>
      <c r="R96" s="445">
        <f t="shared" si="36"/>
        <v>7080</v>
      </c>
      <c r="S96" s="443"/>
      <c r="T96" s="445">
        <f t="shared" si="28"/>
        <v>7080</v>
      </c>
    </row>
    <row r="97" spans="1:20" ht="12.75" hidden="1">
      <c r="A97" s="166"/>
      <c r="B97" s="243"/>
      <c r="C97" s="166">
        <v>4430</v>
      </c>
      <c r="D97" s="163" t="s">
        <v>144</v>
      </c>
      <c r="E97" s="193">
        <v>7850</v>
      </c>
      <c r="F97" s="193">
        <v>8090</v>
      </c>
      <c r="G97" s="159"/>
      <c r="H97" s="193">
        <v>8090</v>
      </c>
      <c r="I97" s="159"/>
      <c r="J97" s="194">
        <f t="shared" si="33"/>
        <v>8090</v>
      </c>
      <c r="K97" s="16"/>
      <c r="L97" s="317">
        <f t="shared" si="34"/>
        <v>8090</v>
      </c>
      <c r="M97" s="317"/>
      <c r="N97" s="317"/>
      <c r="O97" s="317"/>
      <c r="P97" s="317">
        <f t="shared" si="35"/>
        <v>8090</v>
      </c>
      <c r="Q97" s="16"/>
      <c r="R97" s="445">
        <f t="shared" si="36"/>
        <v>8090</v>
      </c>
      <c r="S97" s="443"/>
      <c r="T97" s="445">
        <f t="shared" si="28"/>
        <v>8090</v>
      </c>
    </row>
    <row r="98" spans="1:20" ht="24" hidden="1">
      <c r="A98" s="166"/>
      <c r="B98" s="243"/>
      <c r="C98" s="166" t="s">
        <v>157</v>
      </c>
      <c r="D98" s="167" t="s">
        <v>158</v>
      </c>
      <c r="E98" s="193"/>
      <c r="F98" s="193">
        <v>0</v>
      </c>
      <c r="G98" s="159">
        <v>20000</v>
      </c>
      <c r="H98" s="193">
        <f>SUM(F98+G98)</f>
        <v>20000</v>
      </c>
      <c r="I98" s="159"/>
      <c r="J98" s="194">
        <f t="shared" si="33"/>
        <v>20000</v>
      </c>
      <c r="K98" s="16"/>
      <c r="L98" s="317">
        <f t="shared" si="34"/>
        <v>20000</v>
      </c>
      <c r="M98" s="317"/>
      <c r="N98" s="317"/>
      <c r="O98" s="317"/>
      <c r="P98" s="317">
        <f t="shared" si="35"/>
        <v>20000</v>
      </c>
      <c r="Q98" s="16">
        <v>-1000</v>
      </c>
      <c r="R98" s="445">
        <f t="shared" si="36"/>
        <v>19000</v>
      </c>
      <c r="S98" s="443"/>
      <c r="T98" s="445">
        <f t="shared" si="28"/>
        <v>19000</v>
      </c>
    </row>
    <row r="99" spans="1:20" ht="12.75" hidden="1">
      <c r="A99" s="166"/>
      <c r="B99" s="243">
        <v>75414</v>
      </c>
      <c r="C99" s="166"/>
      <c r="D99" s="163" t="s">
        <v>47</v>
      </c>
      <c r="E99" s="193">
        <v>2500</v>
      </c>
      <c r="F99" s="193">
        <f>SUM(F100)</f>
        <v>400</v>
      </c>
      <c r="G99" s="159"/>
      <c r="H99" s="193">
        <f aca="true" t="shared" si="37" ref="H99:P99">SUM(H100)</f>
        <v>400</v>
      </c>
      <c r="I99" s="193">
        <f t="shared" si="37"/>
        <v>0</v>
      </c>
      <c r="J99" s="193">
        <f t="shared" si="37"/>
        <v>400</v>
      </c>
      <c r="K99" s="193">
        <f t="shared" si="37"/>
        <v>0</v>
      </c>
      <c r="L99" s="181">
        <f t="shared" si="37"/>
        <v>400</v>
      </c>
      <c r="M99" s="181">
        <f t="shared" si="37"/>
        <v>0</v>
      </c>
      <c r="N99" s="181"/>
      <c r="O99" s="181"/>
      <c r="P99" s="181">
        <f t="shared" si="37"/>
        <v>400</v>
      </c>
      <c r="Q99" s="16"/>
      <c r="R99" s="445">
        <f t="shared" si="36"/>
        <v>400</v>
      </c>
      <c r="S99" s="443"/>
      <c r="T99" s="445">
        <f t="shared" si="28"/>
        <v>400</v>
      </c>
    </row>
    <row r="100" spans="1:20" ht="12.75" hidden="1">
      <c r="A100" s="166"/>
      <c r="B100" s="243"/>
      <c r="C100" s="166">
        <v>4210</v>
      </c>
      <c r="D100" s="163" t="s">
        <v>132</v>
      </c>
      <c r="E100" s="193">
        <v>2500</v>
      </c>
      <c r="F100" s="193">
        <v>400</v>
      </c>
      <c r="G100" s="159"/>
      <c r="H100" s="193">
        <v>400</v>
      </c>
      <c r="I100" s="159"/>
      <c r="J100" s="194">
        <f>H100+I100</f>
        <v>400</v>
      </c>
      <c r="K100" s="16"/>
      <c r="L100" s="317">
        <f>J100+K100</f>
        <v>400</v>
      </c>
      <c r="M100" s="317"/>
      <c r="N100" s="317"/>
      <c r="O100" s="317"/>
      <c r="P100" s="317">
        <f>L100+M100</f>
        <v>400</v>
      </c>
      <c r="Q100" s="16"/>
      <c r="R100" s="445">
        <f t="shared" si="36"/>
        <v>400</v>
      </c>
      <c r="S100" s="443"/>
      <c r="T100" s="445">
        <f t="shared" si="28"/>
        <v>400</v>
      </c>
    </row>
    <row r="101" spans="1:20" ht="60" hidden="1">
      <c r="A101" s="172" t="s">
        <v>163</v>
      </c>
      <c r="B101" s="242"/>
      <c r="C101" s="172"/>
      <c r="D101" s="173" t="s">
        <v>49</v>
      </c>
      <c r="E101" s="201">
        <f>SUM(E102)</f>
        <v>36940</v>
      </c>
      <c r="F101" s="201">
        <f>SUM(F102)</f>
        <v>38550</v>
      </c>
      <c r="G101" s="159"/>
      <c r="H101" s="201">
        <f aca="true" t="shared" si="38" ref="H101:P101">SUM(H102)</f>
        <v>38550</v>
      </c>
      <c r="I101" s="201">
        <f t="shared" si="38"/>
        <v>0</v>
      </c>
      <c r="J101" s="201">
        <f t="shared" si="38"/>
        <v>38550</v>
      </c>
      <c r="K101" s="201">
        <f t="shared" si="38"/>
        <v>0</v>
      </c>
      <c r="L101" s="184">
        <f t="shared" si="38"/>
        <v>38550</v>
      </c>
      <c r="M101" s="184">
        <f t="shared" si="38"/>
        <v>0</v>
      </c>
      <c r="N101" s="184"/>
      <c r="O101" s="184"/>
      <c r="P101" s="184">
        <f t="shared" si="38"/>
        <v>37950</v>
      </c>
      <c r="Q101" s="16"/>
      <c r="R101" s="444">
        <f>SUM(R102)</f>
        <v>38550</v>
      </c>
      <c r="S101" s="443"/>
      <c r="T101" s="445">
        <f t="shared" si="28"/>
        <v>38550</v>
      </c>
    </row>
    <row r="102" spans="1:20" ht="36" hidden="1">
      <c r="A102" s="166"/>
      <c r="B102" s="243" t="s">
        <v>164</v>
      </c>
      <c r="C102" s="166"/>
      <c r="D102" s="163" t="s">
        <v>165</v>
      </c>
      <c r="E102" s="193">
        <f>SUM(E103:E105)</f>
        <v>36940</v>
      </c>
      <c r="F102" s="193">
        <f>SUM(F103:F105)</f>
        <v>38550</v>
      </c>
      <c r="G102" s="159"/>
      <c r="H102" s="193">
        <f aca="true" t="shared" si="39" ref="H102:P102">SUM(H103:H105)</f>
        <v>38550</v>
      </c>
      <c r="I102" s="193">
        <f t="shared" si="39"/>
        <v>0</v>
      </c>
      <c r="J102" s="193">
        <f t="shared" si="39"/>
        <v>38550</v>
      </c>
      <c r="K102" s="193">
        <f t="shared" si="39"/>
        <v>0</v>
      </c>
      <c r="L102" s="181">
        <f t="shared" si="39"/>
        <v>38550</v>
      </c>
      <c r="M102" s="181">
        <f>SUM(M103:M106)</f>
        <v>0</v>
      </c>
      <c r="N102" s="181"/>
      <c r="O102" s="181"/>
      <c r="P102" s="181">
        <f t="shared" si="39"/>
        <v>37950</v>
      </c>
      <c r="Q102" s="16"/>
      <c r="R102" s="445">
        <f>SUM(R103:R106)</f>
        <v>38550</v>
      </c>
      <c r="S102" s="443"/>
      <c r="T102" s="445">
        <f t="shared" si="28"/>
        <v>38550</v>
      </c>
    </row>
    <row r="103" spans="1:20" ht="24" hidden="1">
      <c r="A103" s="166"/>
      <c r="B103" s="243"/>
      <c r="C103" s="166">
        <v>4100</v>
      </c>
      <c r="D103" s="163" t="s">
        <v>166</v>
      </c>
      <c r="E103" s="193">
        <v>13400</v>
      </c>
      <c r="F103" s="193">
        <v>14300</v>
      </c>
      <c r="G103" s="159"/>
      <c r="H103" s="193">
        <v>14300</v>
      </c>
      <c r="I103" s="159"/>
      <c r="J103" s="194">
        <f>H103+I103</f>
        <v>14300</v>
      </c>
      <c r="K103" s="16"/>
      <c r="L103" s="317">
        <f>J103+K103</f>
        <v>14300</v>
      </c>
      <c r="M103" s="317"/>
      <c r="N103" s="317"/>
      <c r="O103" s="317"/>
      <c r="P103" s="317">
        <f>L103+M103</f>
        <v>14300</v>
      </c>
      <c r="Q103" s="16"/>
      <c r="R103" s="445">
        <f t="shared" si="36"/>
        <v>14300</v>
      </c>
      <c r="S103" s="443"/>
      <c r="T103" s="445">
        <f t="shared" si="28"/>
        <v>14300</v>
      </c>
    </row>
    <row r="104" spans="1:20" ht="12.75" hidden="1">
      <c r="A104" s="166"/>
      <c r="B104" s="243"/>
      <c r="C104" s="166">
        <v>4210</v>
      </c>
      <c r="D104" s="163" t="s">
        <v>132</v>
      </c>
      <c r="E104" s="193">
        <v>510</v>
      </c>
      <c r="F104" s="193">
        <v>530</v>
      </c>
      <c r="G104" s="159"/>
      <c r="H104" s="193">
        <v>530</v>
      </c>
      <c r="I104" s="159"/>
      <c r="J104" s="194">
        <f>H104+I104</f>
        <v>530</v>
      </c>
      <c r="K104" s="16"/>
      <c r="L104" s="317">
        <f>J104+K104</f>
        <v>530</v>
      </c>
      <c r="M104" s="317"/>
      <c r="N104" s="317"/>
      <c r="O104" s="317"/>
      <c r="P104" s="317">
        <f>L104+M104</f>
        <v>530</v>
      </c>
      <c r="Q104" s="16"/>
      <c r="R104" s="445">
        <f t="shared" si="36"/>
        <v>530</v>
      </c>
      <c r="S104" s="443"/>
      <c r="T104" s="445">
        <f t="shared" si="28"/>
        <v>530</v>
      </c>
    </row>
    <row r="105" spans="1:20" ht="12.75" hidden="1">
      <c r="A105" s="166"/>
      <c r="B105" s="243"/>
      <c r="C105" s="166">
        <v>4300</v>
      </c>
      <c r="D105" s="163" t="s">
        <v>127</v>
      </c>
      <c r="E105" s="193">
        <v>23030</v>
      </c>
      <c r="F105" s="193">
        <v>23720</v>
      </c>
      <c r="G105" s="159"/>
      <c r="H105" s="193">
        <v>23720</v>
      </c>
      <c r="I105" s="159"/>
      <c r="J105" s="194">
        <f>H105+I105</f>
        <v>23720</v>
      </c>
      <c r="K105" s="16"/>
      <c r="L105" s="317">
        <f>J105+K105</f>
        <v>23720</v>
      </c>
      <c r="M105" s="317">
        <v>-600</v>
      </c>
      <c r="N105" s="317"/>
      <c r="O105" s="317"/>
      <c r="P105" s="317">
        <f>L105+M105</f>
        <v>23120</v>
      </c>
      <c r="Q105" s="16"/>
      <c r="R105" s="445">
        <f t="shared" si="36"/>
        <v>23120</v>
      </c>
      <c r="S105" s="443"/>
      <c r="T105" s="445">
        <f t="shared" si="28"/>
        <v>23120</v>
      </c>
    </row>
    <row r="106" spans="1:20" ht="12.75" hidden="1">
      <c r="A106" s="166"/>
      <c r="B106" s="243"/>
      <c r="C106" s="166" t="s">
        <v>357</v>
      </c>
      <c r="D106" s="163" t="s">
        <v>144</v>
      </c>
      <c r="E106" s="193"/>
      <c r="F106" s="193"/>
      <c r="G106" s="159"/>
      <c r="H106" s="193"/>
      <c r="I106" s="159"/>
      <c r="J106" s="194"/>
      <c r="K106" s="16"/>
      <c r="L106" s="317"/>
      <c r="M106" s="317">
        <v>600</v>
      </c>
      <c r="N106" s="317"/>
      <c r="O106" s="317"/>
      <c r="P106" s="317">
        <f>L106+M106</f>
        <v>600</v>
      </c>
      <c r="Q106" s="16"/>
      <c r="R106" s="445">
        <f t="shared" si="36"/>
        <v>600</v>
      </c>
      <c r="S106" s="443"/>
      <c r="T106" s="445">
        <f t="shared" si="28"/>
        <v>600</v>
      </c>
    </row>
    <row r="107" spans="1:20" ht="12.75" hidden="1">
      <c r="A107" s="172">
        <v>757</v>
      </c>
      <c r="B107" s="242"/>
      <c r="C107" s="172"/>
      <c r="D107" s="157" t="s">
        <v>167</v>
      </c>
      <c r="E107" s="192">
        <f>SUM(E108)</f>
        <v>75000</v>
      </c>
      <c r="F107" s="192">
        <f>SUM(F108)</f>
        <v>160000</v>
      </c>
      <c r="G107" s="159"/>
      <c r="H107" s="192">
        <f aca="true" t="shared" si="40" ref="H107:P107">SUM(H108)</f>
        <v>160000</v>
      </c>
      <c r="I107" s="192">
        <f t="shared" si="40"/>
        <v>0</v>
      </c>
      <c r="J107" s="192">
        <f t="shared" si="40"/>
        <v>160000</v>
      </c>
      <c r="K107" s="192">
        <f t="shared" si="40"/>
        <v>0</v>
      </c>
      <c r="L107" s="184">
        <f t="shared" si="40"/>
        <v>160000</v>
      </c>
      <c r="M107" s="184">
        <f t="shared" si="40"/>
        <v>0</v>
      </c>
      <c r="N107" s="184"/>
      <c r="O107" s="184"/>
      <c r="P107" s="184">
        <f t="shared" si="40"/>
        <v>160000</v>
      </c>
      <c r="Q107" s="16"/>
      <c r="R107" s="445">
        <f t="shared" si="36"/>
        <v>160000</v>
      </c>
      <c r="S107" s="443"/>
      <c r="T107" s="445">
        <f t="shared" si="28"/>
        <v>160000</v>
      </c>
    </row>
    <row r="108" spans="1:20" ht="36" hidden="1">
      <c r="A108" s="166"/>
      <c r="B108" s="243">
        <v>75702</v>
      </c>
      <c r="C108" s="166"/>
      <c r="D108" s="163" t="s">
        <v>168</v>
      </c>
      <c r="E108" s="195">
        <f>SUM(E110)</f>
        <v>75000</v>
      </c>
      <c r="F108" s="195">
        <f>SUM(F110)</f>
        <v>160000</v>
      </c>
      <c r="G108" s="159"/>
      <c r="H108" s="195">
        <f aca="true" t="shared" si="41" ref="H108:M108">SUM(H110)</f>
        <v>160000</v>
      </c>
      <c r="I108" s="195">
        <f t="shared" si="41"/>
        <v>0</v>
      </c>
      <c r="J108" s="195">
        <f t="shared" si="41"/>
        <v>160000</v>
      </c>
      <c r="K108" s="195">
        <f t="shared" si="41"/>
        <v>0</v>
      </c>
      <c r="L108" s="181">
        <f t="shared" si="41"/>
        <v>160000</v>
      </c>
      <c r="M108" s="181">
        <f t="shared" si="41"/>
        <v>0</v>
      </c>
      <c r="N108" s="181"/>
      <c r="O108" s="181"/>
      <c r="P108" s="181">
        <v>160000</v>
      </c>
      <c r="Q108" s="16"/>
      <c r="R108" s="445">
        <f>R109+R110</f>
        <v>160000</v>
      </c>
      <c r="S108" s="443"/>
      <c r="T108" s="445">
        <f t="shared" si="28"/>
        <v>160000</v>
      </c>
    </row>
    <row r="109" spans="1:20" ht="24" hidden="1">
      <c r="A109" s="166"/>
      <c r="B109" s="243"/>
      <c r="C109" s="166" t="s">
        <v>386</v>
      </c>
      <c r="D109" s="163" t="s">
        <v>387</v>
      </c>
      <c r="E109" s="195"/>
      <c r="F109" s="195"/>
      <c r="G109" s="159"/>
      <c r="H109" s="195"/>
      <c r="I109" s="195"/>
      <c r="J109" s="195"/>
      <c r="K109" s="285"/>
      <c r="L109" s="376"/>
      <c r="M109" s="376"/>
      <c r="N109" s="376">
        <v>42400</v>
      </c>
      <c r="O109" s="376">
        <v>42400</v>
      </c>
      <c r="P109" s="376">
        <v>42400</v>
      </c>
      <c r="Q109" s="16"/>
      <c r="R109" s="445">
        <v>42400</v>
      </c>
      <c r="S109" s="443"/>
      <c r="T109" s="445">
        <f t="shared" si="28"/>
        <v>42400</v>
      </c>
    </row>
    <row r="110" spans="1:20" ht="48" hidden="1">
      <c r="A110" s="166"/>
      <c r="B110" s="243"/>
      <c r="C110" s="166" t="s">
        <v>169</v>
      </c>
      <c r="D110" s="167" t="s">
        <v>170</v>
      </c>
      <c r="E110" s="195">
        <v>75000</v>
      </c>
      <c r="F110" s="195">
        <v>160000</v>
      </c>
      <c r="G110" s="159"/>
      <c r="H110" s="195">
        <v>160000</v>
      </c>
      <c r="I110" s="159"/>
      <c r="J110" s="194">
        <f>H110+I110</f>
        <v>160000</v>
      </c>
      <c r="K110" s="16"/>
      <c r="L110" s="317">
        <f>J110+K110</f>
        <v>160000</v>
      </c>
      <c r="M110" s="317"/>
      <c r="N110" s="317">
        <v>-42400</v>
      </c>
      <c r="O110" s="317">
        <f>L110+N110</f>
        <v>117600</v>
      </c>
      <c r="P110" s="317">
        <v>117600</v>
      </c>
      <c r="Q110" s="16"/>
      <c r="R110" s="445">
        <f t="shared" si="36"/>
        <v>117600</v>
      </c>
      <c r="S110" s="443"/>
      <c r="T110" s="445">
        <f t="shared" si="28"/>
        <v>117600</v>
      </c>
    </row>
    <row r="111" spans="1:20" ht="12.75" hidden="1">
      <c r="A111" s="172">
        <v>758</v>
      </c>
      <c r="B111" s="242"/>
      <c r="C111" s="172"/>
      <c r="D111" s="157" t="s">
        <v>89</v>
      </c>
      <c r="E111" s="192">
        <v>20000</v>
      </c>
      <c r="F111" s="192">
        <f>SUM(F112)</f>
        <v>160000</v>
      </c>
      <c r="G111" s="159"/>
      <c r="H111" s="192">
        <f aca="true" t="shared" si="42" ref="H111:P112">SUM(H112)</f>
        <v>160000</v>
      </c>
      <c r="I111" s="192">
        <f t="shared" si="42"/>
        <v>0</v>
      </c>
      <c r="J111" s="192">
        <f t="shared" si="42"/>
        <v>160000</v>
      </c>
      <c r="K111" s="192">
        <f t="shared" si="42"/>
        <v>-107570</v>
      </c>
      <c r="L111" s="184">
        <f t="shared" si="42"/>
        <v>52430</v>
      </c>
      <c r="M111" s="184">
        <f t="shared" si="42"/>
        <v>0</v>
      </c>
      <c r="N111" s="184"/>
      <c r="O111" s="184"/>
      <c r="P111" s="184">
        <f t="shared" si="42"/>
        <v>52430</v>
      </c>
      <c r="Q111" s="16"/>
      <c r="R111" s="445">
        <f t="shared" si="36"/>
        <v>52430</v>
      </c>
      <c r="S111" s="443"/>
      <c r="T111" s="445">
        <f t="shared" si="28"/>
        <v>52430</v>
      </c>
    </row>
    <row r="112" spans="1:20" ht="12.75" hidden="1">
      <c r="A112" s="166"/>
      <c r="B112" s="243">
        <v>75818</v>
      </c>
      <c r="C112" s="166"/>
      <c r="D112" s="163" t="s">
        <v>171</v>
      </c>
      <c r="E112" s="193">
        <v>20000</v>
      </c>
      <c r="F112" s="193">
        <f>SUM(F113)</f>
        <v>160000</v>
      </c>
      <c r="G112" s="159"/>
      <c r="H112" s="193">
        <f t="shared" si="42"/>
        <v>160000</v>
      </c>
      <c r="I112" s="193">
        <f t="shared" si="42"/>
        <v>0</v>
      </c>
      <c r="J112" s="193">
        <f t="shared" si="42"/>
        <v>160000</v>
      </c>
      <c r="K112" s="193">
        <f t="shared" si="42"/>
        <v>-107570</v>
      </c>
      <c r="L112" s="181">
        <f t="shared" si="42"/>
        <v>52430</v>
      </c>
      <c r="M112" s="181">
        <f t="shared" si="42"/>
        <v>0</v>
      </c>
      <c r="N112" s="181"/>
      <c r="O112" s="181"/>
      <c r="P112" s="181">
        <f t="shared" si="42"/>
        <v>52430</v>
      </c>
      <c r="Q112" s="16"/>
      <c r="R112" s="445">
        <f t="shared" si="36"/>
        <v>52430</v>
      </c>
      <c r="S112" s="443"/>
      <c r="T112" s="445">
        <f t="shared" si="28"/>
        <v>52430</v>
      </c>
    </row>
    <row r="113" spans="1:20" ht="12.75" hidden="1">
      <c r="A113" s="166"/>
      <c r="B113" s="243"/>
      <c r="C113" s="166">
        <v>4810</v>
      </c>
      <c r="D113" s="163" t="s">
        <v>172</v>
      </c>
      <c r="E113" s="193">
        <v>20000</v>
      </c>
      <c r="F113" s="193">
        <v>160000</v>
      </c>
      <c r="G113" s="159"/>
      <c r="H113" s="193">
        <v>160000</v>
      </c>
      <c r="I113" s="159"/>
      <c r="J113" s="194">
        <f>H113+I113</f>
        <v>160000</v>
      </c>
      <c r="K113" s="16">
        <v>-107570</v>
      </c>
      <c r="L113" s="317">
        <f>J113+K113</f>
        <v>52430</v>
      </c>
      <c r="M113" s="317"/>
      <c r="N113" s="317"/>
      <c r="O113" s="317"/>
      <c r="P113" s="317">
        <f>L113+M113</f>
        <v>52430</v>
      </c>
      <c r="Q113" s="16"/>
      <c r="R113" s="445">
        <f t="shared" si="36"/>
        <v>52430</v>
      </c>
      <c r="S113" s="443"/>
      <c r="T113" s="445">
        <f t="shared" si="28"/>
        <v>52430</v>
      </c>
    </row>
    <row r="114" spans="1:20" ht="12.75" hidden="1">
      <c r="A114" s="172">
        <v>801</v>
      </c>
      <c r="B114" s="242"/>
      <c r="C114" s="172"/>
      <c r="D114" s="157" t="s">
        <v>98</v>
      </c>
      <c r="E114" s="192">
        <f aca="true" t="shared" si="43" ref="E114:P114">SUM(E115+E138+E154+E171+E174+E176)</f>
        <v>4178749</v>
      </c>
      <c r="F114" s="192">
        <f t="shared" si="43"/>
        <v>4968679</v>
      </c>
      <c r="G114" s="192">
        <f t="shared" si="43"/>
        <v>27130</v>
      </c>
      <c r="H114" s="192">
        <f t="shared" si="43"/>
        <v>4995809</v>
      </c>
      <c r="I114" s="192">
        <f t="shared" si="43"/>
        <v>0</v>
      </c>
      <c r="J114" s="192">
        <f t="shared" si="43"/>
        <v>4995809</v>
      </c>
      <c r="K114" s="192">
        <f t="shared" si="43"/>
        <v>55500</v>
      </c>
      <c r="L114" s="184">
        <f t="shared" si="43"/>
        <v>5051309</v>
      </c>
      <c r="M114" s="184">
        <f t="shared" si="43"/>
        <v>2186</v>
      </c>
      <c r="N114" s="184"/>
      <c r="O114" s="184"/>
      <c r="P114" s="184">
        <f t="shared" si="43"/>
        <v>5053495</v>
      </c>
      <c r="Q114" s="359">
        <f>Q115+Q138+Q154+Q171+Q174+Q176</f>
        <v>9666</v>
      </c>
      <c r="R114" s="444">
        <f>R115+R138+R154+R171+R174+R176</f>
        <v>5063161</v>
      </c>
      <c r="S114" s="443"/>
      <c r="T114" s="445">
        <f t="shared" si="28"/>
        <v>5063161</v>
      </c>
    </row>
    <row r="115" spans="1:20" ht="12.75" hidden="1">
      <c r="A115" s="166"/>
      <c r="B115" s="243">
        <v>80101</v>
      </c>
      <c r="C115" s="166"/>
      <c r="D115" s="163" t="s">
        <v>99</v>
      </c>
      <c r="E115" s="193">
        <f aca="true" t="shared" si="44" ref="E115:J115">SUM(E116:E136)</f>
        <v>2393436</v>
      </c>
      <c r="F115" s="193">
        <f t="shared" si="44"/>
        <v>3089615</v>
      </c>
      <c r="G115" s="193">
        <f t="shared" si="44"/>
        <v>-52570</v>
      </c>
      <c r="H115" s="193">
        <f t="shared" si="44"/>
        <v>3037045</v>
      </c>
      <c r="I115" s="193">
        <f t="shared" si="44"/>
        <v>0</v>
      </c>
      <c r="J115" s="193">
        <f t="shared" si="44"/>
        <v>3037045</v>
      </c>
      <c r="K115" s="193">
        <f aca="true" t="shared" si="45" ref="K115:R115">SUM(K116:K137)</f>
        <v>55500</v>
      </c>
      <c r="L115" s="181">
        <f t="shared" si="45"/>
        <v>3092545</v>
      </c>
      <c r="M115" s="181">
        <f t="shared" si="45"/>
        <v>-5314</v>
      </c>
      <c r="N115" s="181"/>
      <c r="O115" s="181"/>
      <c r="P115" s="181">
        <f t="shared" si="45"/>
        <v>3087231</v>
      </c>
      <c r="Q115" s="16">
        <f t="shared" si="45"/>
        <v>546</v>
      </c>
      <c r="R115" s="260">
        <f t="shared" si="45"/>
        <v>3087777</v>
      </c>
      <c r="S115" s="443"/>
      <c r="T115" s="445">
        <f t="shared" si="28"/>
        <v>3087777</v>
      </c>
    </row>
    <row r="116" spans="1:20" ht="48" hidden="1">
      <c r="A116" s="166"/>
      <c r="B116" s="243"/>
      <c r="C116" s="166">
        <v>2820</v>
      </c>
      <c r="D116" s="163" t="s">
        <v>137</v>
      </c>
      <c r="E116" s="195">
        <v>458166</v>
      </c>
      <c r="F116" s="195">
        <v>460000</v>
      </c>
      <c r="G116" s="159"/>
      <c r="H116" s="194">
        <f>SUM(F116+G116)</f>
        <v>460000</v>
      </c>
      <c r="I116" s="159"/>
      <c r="J116" s="194">
        <f>H116+I116</f>
        <v>460000</v>
      </c>
      <c r="K116" s="16">
        <v>7500</v>
      </c>
      <c r="L116" s="317">
        <f>J116+K116</f>
        <v>467500</v>
      </c>
      <c r="M116" s="317">
        <v>0</v>
      </c>
      <c r="N116" s="317"/>
      <c r="O116" s="317"/>
      <c r="P116" s="317">
        <f>L116+M116</f>
        <v>467500</v>
      </c>
      <c r="Q116" s="16"/>
      <c r="R116" s="445">
        <f>P116+Q116</f>
        <v>467500</v>
      </c>
      <c r="S116" s="443"/>
      <c r="T116" s="445">
        <f t="shared" si="28"/>
        <v>467500</v>
      </c>
    </row>
    <row r="117" spans="1:20" ht="24" hidden="1">
      <c r="A117" s="166"/>
      <c r="B117" s="243"/>
      <c r="C117" s="166">
        <v>3020</v>
      </c>
      <c r="D117" s="163" t="s">
        <v>153</v>
      </c>
      <c r="E117" s="193">
        <v>105649</v>
      </c>
      <c r="F117" s="203">
        <v>114292</v>
      </c>
      <c r="G117" s="159"/>
      <c r="H117" s="194">
        <f aca="true" t="shared" si="46" ref="H117:H136">SUM(F117+G117)</f>
        <v>114292</v>
      </c>
      <c r="I117" s="159"/>
      <c r="J117" s="194">
        <f aca="true" t="shared" si="47" ref="J117:J136">H117+I117</f>
        <v>114292</v>
      </c>
      <c r="K117" s="16"/>
      <c r="L117" s="317">
        <f aca="true" t="shared" si="48" ref="L117:L136">J117+K117</f>
        <v>114292</v>
      </c>
      <c r="M117" s="317"/>
      <c r="N117" s="317"/>
      <c r="O117" s="317"/>
      <c r="P117" s="317">
        <f aca="true" t="shared" si="49" ref="P117:P137">L117+M117</f>
        <v>114292</v>
      </c>
      <c r="Q117" s="16"/>
      <c r="R117" s="445">
        <f aca="true" t="shared" si="50" ref="R117:R137">P117+Q117</f>
        <v>114292</v>
      </c>
      <c r="S117" s="443"/>
      <c r="T117" s="445">
        <f t="shared" si="28"/>
        <v>114292</v>
      </c>
    </row>
    <row r="118" spans="1:20" ht="12.75" hidden="1">
      <c r="A118" s="166"/>
      <c r="B118" s="243"/>
      <c r="C118" s="166" t="s">
        <v>333</v>
      </c>
      <c r="D118" s="163" t="s">
        <v>335</v>
      </c>
      <c r="E118" s="193"/>
      <c r="F118" s="203"/>
      <c r="G118" s="159"/>
      <c r="H118" s="194"/>
      <c r="I118" s="159"/>
      <c r="J118" s="194"/>
      <c r="K118" s="16"/>
      <c r="L118" s="317"/>
      <c r="M118" s="317">
        <v>2186</v>
      </c>
      <c r="N118" s="317"/>
      <c r="O118" s="317"/>
      <c r="P118" s="317">
        <v>2186</v>
      </c>
      <c r="Q118" s="16">
        <v>-2186</v>
      </c>
      <c r="R118" s="445">
        <f t="shared" si="50"/>
        <v>0</v>
      </c>
      <c r="S118" s="443"/>
      <c r="T118" s="445">
        <f t="shared" si="28"/>
        <v>0</v>
      </c>
    </row>
    <row r="119" spans="1:20" ht="12.75" hidden="1">
      <c r="A119" s="166"/>
      <c r="B119" s="243"/>
      <c r="C119" s="166" t="s">
        <v>371</v>
      </c>
      <c r="D119" s="163" t="s">
        <v>372</v>
      </c>
      <c r="E119" s="193"/>
      <c r="F119" s="203"/>
      <c r="G119" s="159"/>
      <c r="H119" s="194"/>
      <c r="I119" s="159"/>
      <c r="J119" s="194"/>
      <c r="K119" s="16"/>
      <c r="L119" s="317"/>
      <c r="M119" s="317"/>
      <c r="N119" s="317"/>
      <c r="O119" s="317"/>
      <c r="P119" s="317"/>
      <c r="Q119" s="16">
        <v>2732</v>
      </c>
      <c r="R119" s="445">
        <f t="shared" si="50"/>
        <v>2732</v>
      </c>
      <c r="S119" s="443"/>
      <c r="T119" s="445">
        <f t="shared" si="28"/>
        <v>2732</v>
      </c>
    </row>
    <row r="120" spans="1:20" ht="24" hidden="1">
      <c r="A120" s="166"/>
      <c r="B120" s="243"/>
      <c r="C120" s="166">
        <v>4010</v>
      </c>
      <c r="D120" s="163" t="s">
        <v>147</v>
      </c>
      <c r="E120" s="193">
        <v>1126688</v>
      </c>
      <c r="F120" s="203">
        <v>1199191</v>
      </c>
      <c r="G120" s="159"/>
      <c r="H120" s="194">
        <f t="shared" si="46"/>
        <v>1199191</v>
      </c>
      <c r="I120" s="159"/>
      <c r="J120" s="194">
        <f t="shared" si="47"/>
        <v>1199191</v>
      </c>
      <c r="K120" s="16"/>
      <c r="L120" s="317">
        <f t="shared" si="48"/>
        <v>1199191</v>
      </c>
      <c r="M120" s="317"/>
      <c r="N120" s="317"/>
      <c r="O120" s="317"/>
      <c r="P120" s="317">
        <f t="shared" si="49"/>
        <v>1199191</v>
      </c>
      <c r="Q120" s="16"/>
      <c r="R120" s="445">
        <f t="shared" si="50"/>
        <v>1199191</v>
      </c>
      <c r="S120" s="443"/>
      <c r="T120" s="445">
        <f t="shared" si="28"/>
        <v>1199191</v>
      </c>
    </row>
    <row r="121" spans="1:20" ht="12.75" hidden="1">
      <c r="A121" s="166"/>
      <c r="B121" s="243"/>
      <c r="C121" s="166">
        <v>4040</v>
      </c>
      <c r="D121" s="163" t="s">
        <v>148</v>
      </c>
      <c r="E121" s="193">
        <v>88117</v>
      </c>
      <c r="F121" s="203">
        <v>95769</v>
      </c>
      <c r="G121" s="159"/>
      <c r="H121" s="194">
        <f t="shared" si="46"/>
        <v>95769</v>
      </c>
      <c r="I121" s="159"/>
      <c r="J121" s="194">
        <f t="shared" si="47"/>
        <v>95769</v>
      </c>
      <c r="K121" s="16"/>
      <c r="L121" s="317">
        <f t="shared" si="48"/>
        <v>95769</v>
      </c>
      <c r="M121" s="317">
        <v>200</v>
      </c>
      <c r="N121" s="317"/>
      <c r="O121" s="317"/>
      <c r="P121" s="317">
        <f t="shared" si="49"/>
        <v>95969</v>
      </c>
      <c r="Q121" s="16"/>
      <c r="R121" s="445">
        <f t="shared" si="50"/>
        <v>95969</v>
      </c>
      <c r="S121" s="443"/>
      <c r="T121" s="445">
        <f t="shared" si="28"/>
        <v>95969</v>
      </c>
    </row>
    <row r="122" spans="1:20" ht="12.75" hidden="1">
      <c r="A122" s="166"/>
      <c r="B122" s="243"/>
      <c r="C122" s="166">
        <v>4110</v>
      </c>
      <c r="D122" s="163" t="s">
        <v>142</v>
      </c>
      <c r="E122" s="193">
        <v>236120</v>
      </c>
      <c r="F122" s="203">
        <v>252245</v>
      </c>
      <c r="G122" s="159"/>
      <c r="H122" s="194">
        <f t="shared" si="46"/>
        <v>252245</v>
      </c>
      <c r="I122" s="159"/>
      <c r="J122" s="194">
        <f t="shared" si="47"/>
        <v>252245</v>
      </c>
      <c r="K122" s="16"/>
      <c r="L122" s="317">
        <f t="shared" si="48"/>
        <v>252245</v>
      </c>
      <c r="M122" s="317"/>
      <c r="N122" s="317"/>
      <c r="O122" s="317"/>
      <c r="P122" s="317">
        <f t="shared" si="49"/>
        <v>252245</v>
      </c>
      <c r="Q122" s="16"/>
      <c r="R122" s="445">
        <f t="shared" si="50"/>
        <v>252245</v>
      </c>
      <c r="S122" s="443"/>
      <c r="T122" s="445">
        <f t="shared" si="28"/>
        <v>252245</v>
      </c>
    </row>
    <row r="123" spans="1:20" ht="12.75" hidden="1">
      <c r="A123" s="166"/>
      <c r="B123" s="243"/>
      <c r="C123" s="166">
        <v>4120</v>
      </c>
      <c r="D123" s="163" t="s">
        <v>143</v>
      </c>
      <c r="E123" s="193">
        <v>32150</v>
      </c>
      <c r="F123" s="203">
        <v>34353</v>
      </c>
      <c r="G123" s="159"/>
      <c r="H123" s="194">
        <f t="shared" si="46"/>
        <v>34353</v>
      </c>
      <c r="I123" s="159"/>
      <c r="J123" s="194">
        <f t="shared" si="47"/>
        <v>34353</v>
      </c>
      <c r="K123" s="16"/>
      <c r="L123" s="317">
        <f t="shared" si="48"/>
        <v>34353</v>
      </c>
      <c r="M123" s="317"/>
      <c r="N123" s="317"/>
      <c r="O123" s="317"/>
      <c r="P123" s="317">
        <f t="shared" si="49"/>
        <v>34353</v>
      </c>
      <c r="Q123" s="16"/>
      <c r="R123" s="445">
        <f t="shared" si="50"/>
        <v>34353</v>
      </c>
      <c r="S123" s="443"/>
      <c r="T123" s="445">
        <f t="shared" si="28"/>
        <v>34353</v>
      </c>
    </row>
    <row r="124" spans="1:20" ht="12.75" hidden="1">
      <c r="A124" s="166"/>
      <c r="B124" s="243"/>
      <c r="C124" s="166" t="s">
        <v>173</v>
      </c>
      <c r="D124" s="163" t="s">
        <v>174</v>
      </c>
      <c r="E124" s="193">
        <v>9700</v>
      </c>
      <c r="F124" s="203">
        <v>10000</v>
      </c>
      <c r="G124" s="159"/>
      <c r="H124" s="194">
        <f t="shared" si="46"/>
        <v>10000</v>
      </c>
      <c r="I124" s="159"/>
      <c r="J124" s="194">
        <f t="shared" si="47"/>
        <v>10000</v>
      </c>
      <c r="K124" s="16"/>
      <c r="L124" s="317">
        <f t="shared" si="48"/>
        <v>10000</v>
      </c>
      <c r="M124" s="317"/>
      <c r="N124" s="317"/>
      <c r="O124" s="317"/>
      <c r="P124" s="317">
        <f t="shared" si="49"/>
        <v>10000</v>
      </c>
      <c r="Q124" s="16"/>
      <c r="R124" s="445">
        <f t="shared" si="50"/>
        <v>10000</v>
      </c>
      <c r="S124" s="443"/>
      <c r="T124" s="445">
        <f t="shared" si="28"/>
        <v>10000</v>
      </c>
    </row>
    <row r="125" spans="1:20" ht="36" hidden="1">
      <c r="A125" s="166"/>
      <c r="B125" s="243"/>
      <c r="C125" s="166">
        <v>4140</v>
      </c>
      <c r="D125" s="163" t="s">
        <v>175</v>
      </c>
      <c r="E125" s="193">
        <v>6632</v>
      </c>
      <c r="F125" s="203">
        <v>7011</v>
      </c>
      <c r="G125" s="159"/>
      <c r="H125" s="194">
        <f t="shared" si="46"/>
        <v>7011</v>
      </c>
      <c r="I125" s="159"/>
      <c r="J125" s="194">
        <f t="shared" si="47"/>
        <v>7011</v>
      </c>
      <c r="K125" s="16"/>
      <c r="L125" s="317">
        <f t="shared" si="48"/>
        <v>7011</v>
      </c>
      <c r="M125" s="317"/>
      <c r="N125" s="317"/>
      <c r="O125" s="317"/>
      <c r="P125" s="317">
        <f t="shared" si="49"/>
        <v>7011</v>
      </c>
      <c r="Q125" s="16">
        <v>-3545</v>
      </c>
      <c r="R125" s="445">
        <f t="shared" si="50"/>
        <v>3466</v>
      </c>
      <c r="S125" s="443"/>
      <c r="T125" s="445">
        <f t="shared" si="28"/>
        <v>3466</v>
      </c>
    </row>
    <row r="126" spans="1:20" ht="12.75" hidden="1">
      <c r="A126" s="166"/>
      <c r="B126" s="243"/>
      <c r="C126" s="166">
        <v>4210</v>
      </c>
      <c r="D126" s="163" t="s">
        <v>132</v>
      </c>
      <c r="E126" s="193">
        <v>32947</v>
      </c>
      <c r="F126" s="203">
        <v>28476</v>
      </c>
      <c r="G126" s="159">
        <v>30000</v>
      </c>
      <c r="H126" s="194">
        <f t="shared" si="46"/>
        <v>58476</v>
      </c>
      <c r="I126" s="159"/>
      <c r="J126" s="194">
        <f t="shared" si="47"/>
        <v>58476</v>
      </c>
      <c r="K126" s="16">
        <v>8000</v>
      </c>
      <c r="L126" s="317">
        <f t="shared" si="48"/>
        <v>66476</v>
      </c>
      <c r="M126" s="317">
        <v>23350</v>
      </c>
      <c r="N126" s="317"/>
      <c r="O126" s="317"/>
      <c r="P126" s="317">
        <f t="shared" si="49"/>
        <v>89826</v>
      </c>
      <c r="Q126" s="16">
        <v>3500</v>
      </c>
      <c r="R126" s="445">
        <f t="shared" si="50"/>
        <v>93326</v>
      </c>
      <c r="S126" s="443"/>
      <c r="T126" s="445">
        <f t="shared" si="28"/>
        <v>93326</v>
      </c>
    </row>
    <row r="127" spans="1:20" ht="24" hidden="1">
      <c r="A127" s="166"/>
      <c r="B127" s="243"/>
      <c r="C127" s="166">
        <v>4240</v>
      </c>
      <c r="D127" s="167" t="s">
        <v>176</v>
      </c>
      <c r="E127" s="198">
        <v>7314</v>
      </c>
      <c r="F127" s="204">
        <v>7534</v>
      </c>
      <c r="G127" s="159"/>
      <c r="H127" s="194">
        <f t="shared" si="46"/>
        <v>7534</v>
      </c>
      <c r="I127" s="159"/>
      <c r="J127" s="194">
        <f t="shared" si="47"/>
        <v>7534</v>
      </c>
      <c r="K127" s="16"/>
      <c r="L127" s="317">
        <f t="shared" si="48"/>
        <v>7534</v>
      </c>
      <c r="M127" s="317">
        <v>2000</v>
      </c>
      <c r="N127" s="317"/>
      <c r="O127" s="317"/>
      <c r="P127" s="317">
        <f t="shared" si="49"/>
        <v>9534</v>
      </c>
      <c r="Q127" s="16"/>
      <c r="R127" s="445">
        <f t="shared" si="50"/>
        <v>9534</v>
      </c>
      <c r="S127" s="443"/>
      <c r="T127" s="445">
        <f t="shared" si="28"/>
        <v>9534</v>
      </c>
    </row>
    <row r="128" spans="1:20" ht="12.75" hidden="1">
      <c r="A128" s="166"/>
      <c r="B128" s="243"/>
      <c r="C128" s="166">
        <v>4260</v>
      </c>
      <c r="D128" s="163" t="s">
        <v>154</v>
      </c>
      <c r="E128" s="193">
        <v>75717</v>
      </c>
      <c r="F128" s="203">
        <v>77988</v>
      </c>
      <c r="G128" s="159"/>
      <c r="H128" s="194">
        <f t="shared" si="46"/>
        <v>77988</v>
      </c>
      <c r="I128" s="159"/>
      <c r="J128" s="194">
        <f t="shared" si="47"/>
        <v>77988</v>
      </c>
      <c r="K128" s="16"/>
      <c r="L128" s="317">
        <f t="shared" si="48"/>
        <v>77988</v>
      </c>
      <c r="M128" s="317"/>
      <c r="N128" s="317"/>
      <c r="O128" s="317"/>
      <c r="P128" s="317">
        <f t="shared" si="49"/>
        <v>77988</v>
      </c>
      <c r="Q128" s="16">
        <v>-3000</v>
      </c>
      <c r="R128" s="445">
        <f t="shared" si="50"/>
        <v>74988</v>
      </c>
      <c r="S128" s="443"/>
      <c r="T128" s="445">
        <f t="shared" si="28"/>
        <v>74988</v>
      </c>
    </row>
    <row r="129" spans="1:20" ht="12.75" hidden="1">
      <c r="A129" s="166"/>
      <c r="B129" s="243"/>
      <c r="C129" s="166">
        <v>4270</v>
      </c>
      <c r="D129" s="163" t="s">
        <v>133</v>
      </c>
      <c r="E129" s="193">
        <v>105131</v>
      </c>
      <c r="F129" s="203">
        <v>690103</v>
      </c>
      <c r="G129" s="159">
        <v>-114570</v>
      </c>
      <c r="H129" s="194">
        <f t="shared" si="46"/>
        <v>575533</v>
      </c>
      <c r="I129" s="159"/>
      <c r="J129" s="194">
        <f t="shared" si="47"/>
        <v>575533</v>
      </c>
      <c r="K129" s="16">
        <v>-50000</v>
      </c>
      <c r="L129" s="317">
        <f t="shared" si="48"/>
        <v>525533</v>
      </c>
      <c r="M129" s="317">
        <v>-33600</v>
      </c>
      <c r="N129" s="317"/>
      <c r="O129" s="317"/>
      <c r="P129" s="317">
        <f t="shared" si="49"/>
        <v>491933</v>
      </c>
      <c r="Q129" s="16">
        <v>-40000</v>
      </c>
      <c r="R129" s="445">
        <f t="shared" si="50"/>
        <v>451933</v>
      </c>
      <c r="S129" s="443"/>
      <c r="T129" s="445">
        <f aca="true" t="shared" si="51" ref="T129:T192">R129+S129</f>
        <v>451933</v>
      </c>
    </row>
    <row r="130" spans="1:20" ht="36" hidden="1">
      <c r="A130" s="166"/>
      <c r="B130" s="243"/>
      <c r="C130" s="166" t="s">
        <v>271</v>
      </c>
      <c r="D130" s="163" t="s">
        <v>272</v>
      </c>
      <c r="E130" s="193"/>
      <c r="F130" s="203"/>
      <c r="G130" s="159">
        <v>32000</v>
      </c>
      <c r="H130" s="194">
        <f t="shared" si="46"/>
        <v>32000</v>
      </c>
      <c r="I130" s="159"/>
      <c r="J130" s="194">
        <f t="shared" si="47"/>
        <v>32000</v>
      </c>
      <c r="K130" s="16"/>
      <c r="L130" s="317">
        <f t="shared" si="48"/>
        <v>32000</v>
      </c>
      <c r="M130" s="317"/>
      <c r="N130" s="317"/>
      <c r="O130" s="317"/>
      <c r="P130" s="317">
        <f t="shared" si="49"/>
        <v>32000</v>
      </c>
      <c r="Q130" s="16"/>
      <c r="R130" s="445">
        <f t="shared" si="50"/>
        <v>32000</v>
      </c>
      <c r="S130" s="443"/>
      <c r="T130" s="445">
        <f t="shared" si="51"/>
        <v>32000</v>
      </c>
    </row>
    <row r="131" spans="1:20" ht="12.75" hidden="1">
      <c r="A131" s="166"/>
      <c r="B131" s="243"/>
      <c r="C131" s="166">
        <v>4280</v>
      </c>
      <c r="D131" s="163" t="s">
        <v>177</v>
      </c>
      <c r="E131" s="193">
        <v>2840</v>
      </c>
      <c r="F131" s="203">
        <v>2924</v>
      </c>
      <c r="G131" s="159"/>
      <c r="H131" s="194">
        <f t="shared" si="46"/>
        <v>2924</v>
      </c>
      <c r="I131" s="159"/>
      <c r="J131" s="194">
        <f t="shared" si="47"/>
        <v>2924</v>
      </c>
      <c r="K131" s="16"/>
      <c r="L131" s="317">
        <f t="shared" si="48"/>
        <v>2924</v>
      </c>
      <c r="M131" s="317">
        <v>400</v>
      </c>
      <c r="N131" s="317"/>
      <c r="O131" s="317"/>
      <c r="P131" s="317">
        <f t="shared" si="49"/>
        <v>3324</v>
      </c>
      <c r="Q131" s="16"/>
      <c r="R131" s="445">
        <f t="shared" si="50"/>
        <v>3324</v>
      </c>
      <c r="S131" s="443"/>
      <c r="T131" s="445">
        <f t="shared" si="51"/>
        <v>3324</v>
      </c>
    </row>
    <row r="132" spans="1:20" ht="12.75" hidden="1">
      <c r="A132" s="166"/>
      <c r="B132" s="243"/>
      <c r="C132" s="166">
        <v>4300</v>
      </c>
      <c r="D132" s="163" t="s">
        <v>127</v>
      </c>
      <c r="E132" s="193">
        <v>28951</v>
      </c>
      <c r="F132" s="203">
        <v>29810</v>
      </c>
      <c r="G132" s="159"/>
      <c r="H132" s="194">
        <f t="shared" si="46"/>
        <v>29810</v>
      </c>
      <c r="I132" s="159">
        <v>-2990</v>
      </c>
      <c r="J132" s="194">
        <f t="shared" si="47"/>
        <v>26820</v>
      </c>
      <c r="K132" s="16"/>
      <c r="L132" s="317">
        <f t="shared" si="48"/>
        <v>26820</v>
      </c>
      <c r="M132" s="317"/>
      <c r="N132" s="317"/>
      <c r="O132" s="317"/>
      <c r="P132" s="317">
        <f t="shared" si="49"/>
        <v>26820</v>
      </c>
      <c r="Q132" s="16">
        <v>3045</v>
      </c>
      <c r="R132" s="445">
        <f t="shared" si="50"/>
        <v>29865</v>
      </c>
      <c r="S132" s="443"/>
      <c r="T132" s="445">
        <f t="shared" si="51"/>
        <v>29865</v>
      </c>
    </row>
    <row r="133" spans="1:20" ht="24" hidden="1">
      <c r="A133" s="166"/>
      <c r="B133" s="243"/>
      <c r="C133" s="166" t="s">
        <v>311</v>
      </c>
      <c r="D133" s="163" t="s">
        <v>363</v>
      </c>
      <c r="E133" s="193"/>
      <c r="F133" s="203"/>
      <c r="G133" s="159"/>
      <c r="H133" s="194"/>
      <c r="I133" s="159">
        <v>2990</v>
      </c>
      <c r="J133" s="194">
        <f t="shared" si="47"/>
        <v>2990</v>
      </c>
      <c r="K133" s="16"/>
      <c r="L133" s="317">
        <f t="shared" si="48"/>
        <v>2990</v>
      </c>
      <c r="M133" s="317"/>
      <c r="N133" s="317"/>
      <c r="O133" s="317"/>
      <c r="P133" s="317">
        <f t="shared" si="49"/>
        <v>2990</v>
      </c>
      <c r="Q133" s="16"/>
      <c r="R133" s="445">
        <f t="shared" si="50"/>
        <v>2990</v>
      </c>
      <c r="S133" s="443"/>
      <c r="T133" s="445">
        <f t="shared" si="51"/>
        <v>2990</v>
      </c>
    </row>
    <row r="134" spans="1:20" ht="12.75" hidden="1">
      <c r="A134" s="166"/>
      <c r="B134" s="243"/>
      <c r="C134" s="166">
        <v>4410</v>
      </c>
      <c r="D134" s="163" t="s">
        <v>149</v>
      </c>
      <c r="E134" s="193">
        <v>3625</v>
      </c>
      <c r="F134" s="203">
        <v>3734</v>
      </c>
      <c r="G134" s="159"/>
      <c r="H134" s="194">
        <f t="shared" si="46"/>
        <v>3734</v>
      </c>
      <c r="I134" s="159"/>
      <c r="J134" s="194">
        <f t="shared" si="47"/>
        <v>3734</v>
      </c>
      <c r="K134" s="16"/>
      <c r="L134" s="317">
        <f t="shared" si="48"/>
        <v>3734</v>
      </c>
      <c r="M134" s="317"/>
      <c r="N134" s="317"/>
      <c r="O134" s="317"/>
      <c r="P134" s="317">
        <f t="shared" si="49"/>
        <v>3734</v>
      </c>
      <c r="Q134" s="16"/>
      <c r="R134" s="445">
        <f t="shared" si="50"/>
        <v>3734</v>
      </c>
      <c r="S134" s="443"/>
      <c r="T134" s="445">
        <f t="shared" si="51"/>
        <v>3734</v>
      </c>
    </row>
    <row r="135" spans="1:20" ht="12.75" hidden="1">
      <c r="A135" s="166"/>
      <c r="B135" s="243"/>
      <c r="C135" s="166">
        <v>4430</v>
      </c>
      <c r="D135" s="163" t="s">
        <v>144</v>
      </c>
      <c r="E135" s="193">
        <v>3246</v>
      </c>
      <c r="F135" s="203">
        <v>3343</v>
      </c>
      <c r="G135" s="159"/>
      <c r="H135" s="194">
        <f t="shared" si="46"/>
        <v>3343</v>
      </c>
      <c r="I135" s="159"/>
      <c r="J135" s="194">
        <f t="shared" si="47"/>
        <v>3343</v>
      </c>
      <c r="K135" s="16"/>
      <c r="L135" s="317">
        <f t="shared" si="48"/>
        <v>3343</v>
      </c>
      <c r="M135" s="317">
        <v>150</v>
      </c>
      <c r="N135" s="317"/>
      <c r="O135" s="317"/>
      <c r="P135" s="317">
        <f t="shared" si="49"/>
        <v>3493</v>
      </c>
      <c r="Q135" s="16"/>
      <c r="R135" s="445">
        <f t="shared" si="50"/>
        <v>3493</v>
      </c>
      <c r="S135" s="443"/>
      <c r="T135" s="445">
        <f t="shared" si="51"/>
        <v>3493</v>
      </c>
    </row>
    <row r="136" spans="1:20" ht="24" hidden="1">
      <c r="A136" s="166"/>
      <c r="B136" s="243"/>
      <c r="C136" s="166">
        <v>4440</v>
      </c>
      <c r="D136" s="167" t="s">
        <v>150</v>
      </c>
      <c r="E136" s="198">
        <v>70443</v>
      </c>
      <c r="F136" s="205">
        <v>72842</v>
      </c>
      <c r="G136" s="159"/>
      <c r="H136" s="194">
        <f t="shared" si="46"/>
        <v>72842</v>
      </c>
      <c r="I136" s="159"/>
      <c r="J136" s="194">
        <f t="shared" si="47"/>
        <v>72842</v>
      </c>
      <c r="K136" s="16"/>
      <c r="L136" s="317">
        <f t="shared" si="48"/>
        <v>72842</v>
      </c>
      <c r="M136" s="317"/>
      <c r="N136" s="317"/>
      <c r="O136" s="317"/>
      <c r="P136" s="317">
        <f t="shared" si="49"/>
        <v>72842</v>
      </c>
      <c r="Q136" s="16"/>
      <c r="R136" s="445">
        <f t="shared" si="50"/>
        <v>72842</v>
      </c>
      <c r="S136" s="443"/>
      <c r="T136" s="445">
        <f t="shared" si="51"/>
        <v>72842</v>
      </c>
    </row>
    <row r="137" spans="1:20" ht="24" hidden="1">
      <c r="A137" s="166"/>
      <c r="B137" s="243"/>
      <c r="C137" s="166" t="s">
        <v>178</v>
      </c>
      <c r="D137" s="167" t="s">
        <v>348</v>
      </c>
      <c r="E137" s="198"/>
      <c r="F137" s="205"/>
      <c r="G137" s="159"/>
      <c r="H137" s="194"/>
      <c r="I137" s="159"/>
      <c r="J137" s="194"/>
      <c r="K137" s="16">
        <v>90000</v>
      </c>
      <c r="L137" s="317">
        <v>90000</v>
      </c>
      <c r="M137" s="317"/>
      <c r="N137" s="317"/>
      <c r="O137" s="317"/>
      <c r="P137" s="317">
        <f t="shared" si="49"/>
        <v>90000</v>
      </c>
      <c r="Q137" s="16">
        <v>40000</v>
      </c>
      <c r="R137" s="445">
        <f t="shared" si="50"/>
        <v>130000</v>
      </c>
      <c r="S137" s="443"/>
      <c r="T137" s="445">
        <f t="shared" si="51"/>
        <v>130000</v>
      </c>
    </row>
    <row r="138" spans="1:20" ht="12.75" hidden="1">
      <c r="A138" s="166"/>
      <c r="B138" s="243" t="s">
        <v>179</v>
      </c>
      <c r="C138" s="166"/>
      <c r="D138" s="163" t="s">
        <v>101</v>
      </c>
      <c r="E138" s="193">
        <f aca="true" t="shared" si="52" ref="E138:P138">SUM(E139:E153)</f>
        <v>615347</v>
      </c>
      <c r="F138" s="193">
        <f t="shared" si="52"/>
        <v>619918</v>
      </c>
      <c r="G138" s="193">
        <f t="shared" si="52"/>
        <v>0</v>
      </c>
      <c r="H138" s="193">
        <f t="shared" si="52"/>
        <v>619918</v>
      </c>
      <c r="I138" s="193">
        <f t="shared" si="52"/>
        <v>0</v>
      </c>
      <c r="J138" s="193">
        <f t="shared" si="52"/>
        <v>619918</v>
      </c>
      <c r="K138" s="193">
        <f t="shared" si="52"/>
        <v>0</v>
      </c>
      <c r="L138" s="181">
        <f t="shared" si="52"/>
        <v>619918</v>
      </c>
      <c r="M138" s="181">
        <f t="shared" si="52"/>
        <v>0</v>
      </c>
      <c r="N138" s="181"/>
      <c r="O138" s="181"/>
      <c r="P138" s="181">
        <f t="shared" si="52"/>
        <v>619918</v>
      </c>
      <c r="Q138" s="16"/>
      <c r="R138" s="445">
        <f>SUM(R139:R153)</f>
        <v>619918</v>
      </c>
      <c r="S138" s="443"/>
      <c r="T138" s="445">
        <f t="shared" si="51"/>
        <v>619918</v>
      </c>
    </row>
    <row r="139" spans="1:20" ht="24" hidden="1">
      <c r="A139" s="166"/>
      <c r="B139" s="243"/>
      <c r="C139" s="166">
        <v>3020</v>
      </c>
      <c r="D139" s="163" t="s">
        <v>153</v>
      </c>
      <c r="E139" s="193">
        <v>31520</v>
      </c>
      <c r="F139" s="193">
        <v>32342</v>
      </c>
      <c r="G139" s="193">
        <v>0</v>
      </c>
      <c r="H139" s="194">
        <f>SUM(F139+G139)</f>
        <v>32342</v>
      </c>
      <c r="I139" s="159"/>
      <c r="J139" s="194">
        <f>H139+I139</f>
        <v>32342</v>
      </c>
      <c r="K139" s="16"/>
      <c r="L139" s="317">
        <f>J139+K139</f>
        <v>32342</v>
      </c>
      <c r="M139" s="317"/>
      <c r="N139" s="317"/>
      <c r="O139" s="317"/>
      <c r="P139" s="317">
        <f>L139+M139</f>
        <v>32342</v>
      </c>
      <c r="Q139" s="16"/>
      <c r="R139" s="445">
        <f>P139+Q139</f>
        <v>32342</v>
      </c>
      <c r="S139" s="443"/>
      <c r="T139" s="445">
        <f t="shared" si="51"/>
        <v>32342</v>
      </c>
    </row>
    <row r="140" spans="1:20" ht="24" hidden="1">
      <c r="A140" s="166"/>
      <c r="B140" s="243"/>
      <c r="C140" s="166">
        <v>4010</v>
      </c>
      <c r="D140" s="163" t="s">
        <v>147</v>
      </c>
      <c r="E140" s="193">
        <v>338314</v>
      </c>
      <c r="F140" s="193">
        <v>337780</v>
      </c>
      <c r="G140" s="159">
        <v>0</v>
      </c>
      <c r="H140" s="194">
        <f aca="true" t="shared" si="53" ref="H140:H153">SUM(F140+G140)</f>
        <v>337780</v>
      </c>
      <c r="I140" s="159"/>
      <c r="J140" s="194">
        <f aca="true" t="shared" si="54" ref="J140:J153">H140+I140</f>
        <v>337780</v>
      </c>
      <c r="K140" s="16"/>
      <c r="L140" s="317">
        <f aca="true" t="shared" si="55" ref="L140:L153">J140+K140</f>
        <v>337780</v>
      </c>
      <c r="M140" s="317"/>
      <c r="N140" s="317"/>
      <c r="O140" s="317"/>
      <c r="P140" s="317">
        <f aca="true" t="shared" si="56" ref="P140:P153">L140+M140</f>
        <v>337780</v>
      </c>
      <c r="Q140" s="16"/>
      <c r="R140" s="445">
        <f aca="true" t="shared" si="57" ref="R140:R153">P140+Q140</f>
        <v>337780</v>
      </c>
      <c r="S140" s="443"/>
      <c r="T140" s="445">
        <f t="shared" si="51"/>
        <v>337780</v>
      </c>
    </row>
    <row r="141" spans="1:20" ht="12.75" hidden="1">
      <c r="A141" s="166"/>
      <c r="B141" s="243"/>
      <c r="C141" s="166">
        <v>4040</v>
      </c>
      <c r="D141" s="163" t="s">
        <v>148</v>
      </c>
      <c r="E141" s="193">
        <v>26098</v>
      </c>
      <c r="F141" s="193">
        <v>28756</v>
      </c>
      <c r="G141" s="159">
        <v>0</v>
      </c>
      <c r="H141" s="194">
        <f t="shared" si="53"/>
        <v>28756</v>
      </c>
      <c r="I141" s="159"/>
      <c r="J141" s="194">
        <f t="shared" si="54"/>
        <v>28756</v>
      </c>
      <c r="K141" s="16"/>
      <c r="L141" s="317">
        <f t="shared" si="55"/>
        <v>28756</v>
      </c>
      <c r="M141" s="317"/>
      <c r="N141" s="317"/>
      <c r="O141" s="317"/>
      <c r="P141" s="317">
        <f t="shared" si="56"/>
        <v>28756</v>
      </c>
      <c r="Q141" s="16"/>
      <c r="R141" s="445">
        <f t="shared" si="57"/>
        <v>28756</v>
      </c>
      <c r="S141" s="443"/>
      <c r="T141" s="445">
        <f t="shared" si="51"/>
        <v>28756</v>
      </c>
    </row>
    <row r="142" spans="1:20" ht="12.75" hidden="1">
      <c r="A142" s="166"/>
      <c r="B142" s="243"/>
      <c r="C142" s="166">
        <v>4110</v>
      </c>
      <c r="D142" s="163" t="s">
        <v>142</v>
      </c>
      <c r="E142" s="193">
        <v>70994</v>
      </c>
      <c r="F142" s="193">
        <v>71354</v>
      </c>
      <c r="G142" s="159">
        <v>0</v>
      </c>
      <c r="H142" s="194">
        <f t="shared" si="53"/>
        <v>71354</v>
      </c>
      <c r="I142" s="159"/>
      <c r="J142" s="194">
        <f t="shared" si="54"/>
        <v>71354</v>
      </c>
      <c r="K142" s="16"/>
      <c r="L142" s="317">
        <f t="shared" si="55"/>
        <v>71354</v>
      </c>
      <c r="M142" s="317"/>
      <c r="N142" s="317"/>
      <c r="O142" s="317"/>
      <c r="P142" s="317">
        <f t="shared" si="56"/>
        <v>71354</v>
      </c>
      <c r="Q142" s="16"/>
      <c r="R142" s="445">
        <f t="shared" si="57"/>
        <v>71354</v>
      </c>
      <c r="S142" s="443"/>
      <c r="T142" s="445">
        <f t="shared" si="51"/>
        <v>71354</v>
      </c>
    </row>
    <row r="143" spans="1:20" ht="12.75" hidden="1">
      <c r="A143" s="166"/>
      <c r="B143" s="243"/>
      <c r="C143" s="166">
        <v>4120</v>
      </c>
      <c r="D143" s="163" t="s">
        <v>143</v>
      </c>
      <c r="E143" s="193">
        <v>9668</v>
      </c>
      <c r="F143" s="193">
        <v>9717</v>
      </c>
      <c r="G143" s="159">
        <v>0</v>
      </c>
      <c r="H143" s="194">
        <f t="shared" si="53"/>
        <v>9717</v>
      </c>
      <c r="I143" s="159"/>
      <c r="J143" s="194">
        <f t="shared" si="54"/>
        <v>9717</v>
      </c>
      <c r="K143" s="16"/>
      <c r="L143" s="317">
        <f t="shared" si="55"/>
        <v>9717</v>
      </c>
      <c r="M143" s="317"/>
      <c r="N143" s="317"/>
      <c r="O143" s="317"/>
      <c r="P143" s="317">
        <f t="shared" si="56"/>
        <v>9717</v>
      </c>
      <c r="Q143" s="16"/>
      <c r="R143" s="445">
        <f t="shared" si="57"/>
        <v>9717</v>
      </c>
      <c r="S143" s="443"/>
      <c r="T143" s="445">
        <f t="shared" si="51"/>
        <v>9717</v>
      </c>
    </row>
    <row r="144" spans="1:20" ht="12.75" hidden="1">
      <c r="A144" s="166"/>
      <c r="B144" s="243"/>
      <c r="C144" s="166" t="s">
        <v>173</v>
      </c>
      <c r="D144" s="163" t="s">
        <v>174</v>
      </c>
      <c r="E144" s="193">
        <v>8700</v>
      </c>
      <c r="F144" s="193">
        <v>9000</v>
      </c>
      <c r="G144" s="159">
        <v>0</v>
      </c>
      <c r="H144" s="194">
        <f t="shared" si="53"/>
        <v>9000</v>
      </c>
      <c r="I144" s="159"/>
      <c r="J144" s="194">
        <f t="shared" si="54"/>
        <v>9000</v>
      </c>
      <c r="K144" s="16"/>
      <c r="L144" s="317">
        <f t="shared" si="55"/>
        <v>9000</v>
      </c>
      <c r="M144" s="317"/>
      <c r="N144" s="317"/>
      <c r="O144" s="317"/>
      <c r="P144" s="317">
        <f t="shared" si="56"/>
        <v>9000</v>
      </c>
      <c r="Q144" s="16"/>
      <c r="R144" s="445">
        <f t="shared" si="57"/>
        <v>9000</v>
      </c>
      <c r="S144" s="443"/>
      <c r="T144" s="445">
        <f t="shared" si="51"/>
        <v>9000</v>
      </c>
    </row>
    <row r="145" spans="1:20" ht="12.75" hidden="1">
      <c r="A145" s="166"/>
      <c r="B145" s="243"/>
      <c r="C145" s="166">
        <v>4210</v>
      </c>
      <c r="D145" s="163" t="s">
        <v>132</v>
      </c>
      <c r="E145" s="193">
        <v>24100</v>
      </c>
      <c r="F145" s="193">
        <v>12463</v>
      </c>
      <c r="G145" s="159">
        <v>0</v>
      </c>
      <c r="H145" s="194">
        <f t="shared" si="53"/>
        <v>12463</v>
      </c>
      <c r="I145" s="159"/>
      <c r="J145" s="194">
        <f t="shared" si="54"/>
        <v>12463</v>
      </c>
      <c r="K145" s="16"/>
      <c r="L145" s="317">
        <f t="shared" si="55"/>
        <v>12463</v>
      </c>
      <c r="M145" s="317"/>
      <c r="N145" s="317"/>
      <c r="O145" s="317"/>
      <c r="P145" s="317">
        <f t="shared" si="56"/>
        <v>12463</v>
      </c>
      <c r="Q145" s="16"/>
      <c r="R145" s="445">
        <f t="shared" si="57"/>
        <v>12463</v>
      </c>
      <c r="S145" s="443"/>
      <c r="T145" s="445">
        <f t="shared" si="51"/>
        <v>12463</v>
      </c>
    </row>
    <row r="146" spans="1:20" ht="12.75" hidden="1">
      <c r="A146" s="166"/>
      <c r="B146" s="243"/>
      <c r="C146" s="166" t="s">
        <v>180</v>
      </c>
      <c r="D146" s="163" t="s">
        <v>181</v>
      </c>
      <c r="E146" s="193">
        <v>35258</v>
      </c>
      <c r="F146" s="193">
        <v>59740</v>
      </c>
      <c r="G146" s="159">
        <v>0</v>
      </c>
      <c r="H146" s="194">
        <f t="shared" si="53"/>
        <v>59740</v>
      </c>
      <c r="I146" s="159"/>
      <c r="J146" s="194">
        <f t="shared" si="54"/>
        <v>59740</v>
      </c>
      <c r="K146" s="16"/>
      <c r="L146" s="317">
        <f t="shared" si="55"/>
        <v>59740</v>
      </c>
      <c r="M146" s="317"/>
      <c r="N146" s="317"/>
      <c r="O146" s="317"/>
      <c r="P146" s="317">
        <f t="shared" si="56"/>
        <v>59740</v>
      </c>
      <c r="Q146" s="16"/>
      <c r="R146" s="445">
        <f t="shared" si="57"/>
        <v>59740</v>
      </c>
      <c r="S146" s="443"/>
      <c r="T146" s="445">
        <f t="shared" si="51"/>
        <v>59740</v>
      </c>
    </row>
    <row r="147" spans="1:20" ht="12.75" hidden="1">
      <c r="A147" s="166"/>
      <c r="B147" s="243"/>
      <c r="C147" s="166">
        <v>4260</v>
      </c>
      <c r="D147" s="163" t="s">
        <v>154</v>
      </c>
      <c r="E147" s="193">
        <v>17840</v>
      </c>
      <c r="F147" s="193">
        <v>18730</v>
      </c>
      <c r="G147" s="159">
        <v>0</v>
      </c>
      <c r="H147" s="194">
        <f t="shared" si="53"/>
        <v>18730</v>
      </c>
      <c r="I147" s="159"/>
      <c r="J147" s="194">
        <f t="shared" si="54"/>
        <v>18730</v>
      </c>
      <c r="K147" s="16"/>
      <c r="L147" s="317">
        <f t="shared" si="55"/>
        <v>18730</v>
      </c>
      <c r="M147" s="317"/>
      <c r="N147" s="317"/>
      <c r="O147" s="317"/>
      <c r="P147" s="317">
        <f t="shared" si="56"/>
        <v>18730</v>
      </c>
      <c r="Q147" s="16"/>
      <c r="R147" s="445">
        <f t="shared" si="57"/>
        <v>18730</v>
      </c>
      <c r="S147" s="443"/>
      <c r="T147" s="445">
        <f t="shared" si="51"/>
        <v>18730</v>
      </c>
    </row>
    <row r="148" spans="1:20" ht="12.75" hidden="1">
      <c r="A148" s="166"/>
      <c r="B148" s="243"/>
      <c r="C148" s="166">
        <v>4270</v>
      </c>
      <c r="D148" s="163" t="s">
        <v>133</v>
      </c>
      <c r="E148" s="193">
        <v>13600</v>
      </c>
      <c r="F148" s="193">
        <v>6283</v>
      </c>
      <c r="G148" s="159">
        <v>0</v>
      </c>
      <c r="H148" s="194">
        <f t="shared" si="53"/>
        <v>6283</v>
      </c>
      <c r="I148" s="159"/>
      <c r="J148" s="194">
        <f t="shared" si="54"/>
        <v>6283</v>
      </c>
      <c r="K148" s="16"/>
      <c r="L148" s="317">
        <f t="shared" si="55"/>
        <v>6283</v>
      </c>
      <c r="M148" s="317"/>
      <c r="N148" s="317"/>
      <c r="O148" s="317"/>
      <c r="P148" s="317">
        <f t="shared" si="56"/>
        <v>6283</v>
      </c>
      <c r="Q148" s="16"/>
      <c r="R148" s="445">
        <f t="shared" si="57"/>
        <v>6283</v>
      </c>
      <c r="S148" s="443"/>
      <c r="T148" s="445">
        <f t="shared" si="51"/>
        <v>6283</v>
      </c>
    </row>
    <row r="149" spans="1:20" ht="12.75" hidden="1">
      <c r="A149" s="166"/>
      <c r="B149" s="243"/>
      <c r="C149" s="166">
        <v>4280</v>
      </c>
      <c r="D149" s="163" t="s">
        <v>177</v>
      </c>
      <c r="E149" s="193">
        <v>1094</v>
      </c>
      <c r="F149" s="193">
        <v>1127</v>
      </c>
      <c r="G149" s="159">
        <v>0</v>
      </c>
      <c r="H149" s="194">
        <f t="shared" si="53"/>
        <v>1127</v>
      </c>
      <c r="I149" s="159"/>
      <c r="J149" s="194">
        <f t="shared" si="54"/>
        <v>1127</v>
      </c>
      <c r="K149" s="16"/>
      <c r="L149" s="317">
        <f t="shared" si="55"/>
        <v>1127</v>
      </c>
      <c r="M149" s="317"/>
      <c r="N149" s="317"/>
      <c r="O149" s="317"/>
      <c r="P149" s="317">
        <f t="shared" si="56"/>
        <v>1127</v>
      </c>
      <c r="Q149" s="16"/>
      <c r="R149" s="445">
        <f t="shared" si="57"/>
        <v>1127</v>
      </c>
      <c r="S149" s="443"/>
      <c r="T149" s="445">
        <f t="shared" si="51"/>
        <v>1127</v>
      </c>
    </row>
    <row r="150" spans="1:20" ht="12.75" hidden="1">
      <c r="A150" s="166"/>
      <c r="B150" s="243"/>
      <c r="C150" s="166">
        <v>4300</v>
      </c>
      <c r="D150" s="163" t="s">
        <v>127</v>
      </c>
      <c r="E150" s="193">
        <v>16200</v>
      </c>
      <c r="F150" s="193">
        <v>9850</v>
      </c>
      <c r="G150" s="159">
        <v>0</v>
      </c>
      <c r="H150" s="194">
        <f t="shared" si="53"/>
        <v>9850</v>
      </c>
      <c r="I150" s="159"/>
      <c r="J150" s="194">
        <f t="shared" si="54"/>
        <v>9850</v>
      </c>
      <c r="K150" s="16"/>
      <c r="L150" s="317">
        <f t="shared" si="55"/>
        <v>9850</v>
      </c>
      <c r="M150" s="317"/>
      <c r="N150" s="317"/>
      <c r="O150" s="317"/>
      <c r="P150" s="317">
        <f t="shared" si="56"/>
        <v>9850</v>
      </c>
      <c r="Q150" s="16"/>
      <c r="R150" s="445">
        <f t="shared" si="57"/>
        <v>9850</v>
      </c>
      <c r="S150" s="443"/>
      <c r="T150" s="445">
        <f t="shared" si="51"/>
        <v>9850</v>
      </c>
    </row>
    <row r="151" spans="1:20" ht="12.75" hidden="1">
      <c r="A151" s="166"/>
      <c r="B151" s="243"/>
      <c r="C151" s="166">
        <v>4410</v>
      </c>
      <c r="D151" s="163" t="s">
        <v>149</v>
      </c>
      <c r="E151" s="193">
        <v>760</v>
      </c>
      <c r="F151" s="193">
        <v>783</v>
      </c>
      <c r="G151" s="159">
        <v>0</v>
      </c>
      <c r="H151" s="194">
        <f t="shared" si="53"/>
        <v>783</v>
      </c>
      <c r="I151" s="159"/>
      <c r="J151" s="194">
        <f t="shared" si="54"/>
        <v>783</v>
      </c>
      <c r="K151" s="16"/>
      <c r="L151" s="317">
        <f t="shared" si="55"/>
        <v>783</v>
      </c>
      <c r="M151" s="317"/>
      <c r="N151" s="317"/>
      <c r="O151" s="317"/>
      <c r="P151" s="317">
        <f t="shared" si="56"/>
        <v>783</v>
      </c>
      <c r="Q151" s="16"/>
      <c r="R151" s="445">
        <f t="shared" si="57"/>
        <v>783</v>
      </c>
      <c r="S151" s="443"/>
      <c r="T151" s="445">
        <f t="shared" si="51"/>
        <v>783</v>
      </c>
    </row>
    <row r="152" spans="1:20" ht="12.75" hidden="1">
      <c r="A152" s="166"/>
      <c r="B152" s="243"/>
      <c r="C152" s="166">
        <v>4430</v>
      </c>
      <c r="D152" s="163" t="s">
        <v>144</v>
      </c>
      <c r="E152" s="193">
        <v>931</v>
      </c>
      <c r="F152" s="193">
        <v>959</v>
      </c>
      <c r="G152" s="159">
        <v>0</v>
      </c>
      <c r="H152" s="194">
        <f t="shared" si="53"/>
        <v>959</v>
      </c>
      <c r="I152" s="159"/>
      <c r="J152" s="194">
        <f t="shared" si="54"/>
        <v>959</v>
      </c>
      <c r="K152" s="16"/>
      <c r="L152" s="317">
        <f t="shared" si="55"/>
        <v>959</v>
      </c>
      <c r="M152" s="317"/>
      <c r="N152" s="317"/>
      <c r="O152" s="317"/>
      <c r="P152" s="317">
        <f t="shared" si="56"/>
        <v>959</v>
      </c>
      <c r="Q152" s="16"/>
      <c r="R152" s="445">
        <f t="shared" si="57"/>
        <v>959</v>
      </c>
      <c r="S152" s="443"/>
      <c r="T152" s="445">
        <f t="shared" si="51"/>
        <v>959</v>
      </c>
    </row>
    <row r="153" spans="1:20" ht="24" hidden="1">
      <c r="A153" s="166"/>
      <c r="B153" s="243"/>
      <c r="C153" s="166">
        <v>4440</v>
      </c>
      <c r="D153" s="167" t="s">
        <v>150</v>
      </c>
      <c r="E153" s="198">
        <v>20270</v>
      </c>
      <c r="F153" s="198">
        <v>21034</v>
      </c>
      <c r="G153" s="159">
        <v>0</v>
      </c>
      <c r="H153" s="194">
        <f t="shared" si="53"/>
        <v>21034</v>
      </c>
      <c r="I153" s="159"/>
      <c r="J153" s="194">
        <f t="shared" si="54"/>
        <v>21034</v>
      </c>
      <c r="K153" s="16"/>
      <c r="L153" s="317">
        <f t="shared" si="55"/>
        <v>21034</v>
      </c>
      <c r="M153" s="317"/>
      <c r="N153" s="317"/>
      <c r="O153" s="317"/>
      <c r="P153" s="317">
        <f t="shared" si="56"/>
        <v>21034</v>
      </c>
      <c r="Q153" s="16"/>
      <c r="R153" s="445">
        <f t="shared" si="57"/>
        <v>21034</v>
      </c>
      <c r="S153" s="443"/>
      <c r="T153" s="445">
        <f t="shared" si="51"/>
        <v>21034</v>
      </c>
    </row>
    <row r="154" spans="1:20" ht="12.75" hidden="1">
      <c r="A154" s="166"/>
      <c r="B154" s="243">
        <v>80110</v>
      </c>
      <c r="C154" s="166"/>
      <c r="D154" s="163" t="s">
        <v>182</v>
      </c>
      <c r="E154" s="193">
        <f aca="true" t="shared" si="58" ref="E154:P154">SUM(E155:E170)</f>
        <v>861816</v>
      </c>
      <c r="F154" s="193">
        <f t="shared" si="58"/>
        <v>952175</v>
      </c>
      <c r="G154" s="193">
        <f t="shared" si="58"/>
        <v>0</v>
      </c>
      <c r="H154" s="193">
        <f t="shared" si="58"/>
        <v>952175</v>
      </c>
      <c r="I154" s="193">
        <f t="shared" si="58"/>
        <v>0</v>
      </c>
      <c r="J154" s="193">
        <f t="shared" si="58"/>
        <v>952175</v>
      </c>
      <c r="K154" s="193">
        <f t="shared" si="58"/>
        <v>0</v>
      </c>
      <c r="L154" s="181">
        <f t="shared" si="58"/>
        <v>952175</v>
      </c>
      <c r="M154" s="181">
        <f t="shared" si="58"/>
        <v>1000</v>
      </c>
      <c r="N154" s="181"/>
      <c r="O154" s="181"/>
      <c r="P154" s="181">
        <f t="shared" si="58"/>
        <v>953175</v>
      </c>
      <c r="Q154" s="16">
        <f>SUM(Q155:Q170)</f>
        <v>0</v>
      </c>
      <c r="R154" s="260">
        <f>SUM(R155:R170)</f>
        <v>953175</v>
      </c>
      <c r="S154" s="443"/>
      <c r="T154" s="445">
        <f t="shared" si="51"/>
        <v>953175</v>
      </c>
    </row>
    <row r="155" spans="1:20" ht="24" hidden="1">
      <c r="A155" s="166"/>
      <c r="B155" s="243"/>
      <c r="C155" s="166">
        <v>3020</v>
      </c>
      <c r="D155" s="163" t="s">
        <v>153</v>
      </c>
      <c r="E155" s="195">
        <v>50980</v>
      </c>
      <c r="F155" s="195">
        <v>52089</v>
      </c>
      <c r="G155" s="159">
        <v>0</v>
      </c>
      <c r="H155" s="194">
        <f>SUM(F155+G155)</f>
        <v>52089</v>
      </c>
      <c r="I155" s="159"/>
      <c r="J155" s="194">
        <f>H155+I155</f>
        <v>52089</v>
      </c>
      <c r="K155" s="16"/>
      <c r="L155" s="317">
        <f>J155+K155</f>
        <v>52089</v>
      </c>
      <c r="M155" s="317"/>
      <c r="N155" s="317"/>
      <c r="O155" s="317"/>
      <c r="P155" s="317">
        <f>L155+M155</f>
        <v>52089</v>
      </c>
      <c r="Q155" s="16"/>
      <c r="R155" s="445">
        <f>P155+Q155</f>
        <v>52089</v>
      </c>
      <c r="S155" s="443"/>
      <c r="T155" s="445">
        <f t="shared" si="51"/>
        <v>52089</v>
      </c>
    </row>
    <row r="156" spans="1:20" ht="24" hidden="1">
      <c r="A156" s="166"/>
      <c r="B156" s="243"/>
      <c r="C156" s="166">
        <v>4010</v>
      </c>
      <c r="D156" s="163" t="s">
        <v>147</v>
      </c>
      <c r="E156" s="202">
        <v>518409</v>
      </c>
      <c r="F156" s="202">
        <v>586228</v>
      </c>
      <c r="G156" s="159">
        <v>0</v>
      </c>
      <c r="H156" s="194">
        <f aca="true" t="shared" si="59" ref="H156:H173">SUM(F156+G156)</f>
        <v>586228</v>
      </c>
      <c r="I156" s="159"/>
      <c r="J156" s="194">
        <f aca="true" t="shared" si="60" ref="J156:J170">H156+I156</f>
        <v>586228</v>
      </c>
      <c r="K156" s="16"/>
      <c r="L156" s="317">
        <f aca="true" t="shared" si="61" ref="L156:L170">J156+K156</f>
        <v>586228</v>
      </c>
      <c r="M156" s="317"/>
      <c r="N156" s="317"/>
      <c r="O156" s="317"/>
      <c r="P156" s="317">
        <f aca="true" t="shared" si="62" ref="P156:P170">L156+M156</f>
        <v>586228</v>
      </c>
      <c r="Q156" s="16"/>
      <c r="R156" s="445">
        <f aca="true" t="shared" si="63" ref="R156:R175">P156+Q156</f>
        <v>586228</v>
      </c>
      <c r="S156" s="443"/>
      <c r="T156" s="445">
        <f t="shared" si="51"/>
        <v>586228</v>
      </c>
    </row>
    <row r="157" spans="1:20" ht="12.75" hidden="1">
      <c r="A157" s="166"/>
      <c r="B157" s="243"/>
      <c r="C157" s="166">
        <v>4040</v>
      </c>
      <c r="D157" s="163" t="s">
        <v>148</v>
      </c>
      <c r="E157" s="202">
        <v>42239</v>
      </c>
      <c r="F157" s="202">
        <v>44065</v>
      </c>
      <c r="G157" s="159">
        <v>0</v>
      </c>
      <c r="H157" s="194">
        <f t="shared" si="59"/>
        <v>44065</v>
      </c>
      <c r="I157" s="159"/>
      <c r="J157" s="194">
        <f t="shared" si="60"/>
        <v>44065</v>
      </c>
      <c r="K157" s="16"/>
      <c r="L157" s="317">
        <f t="shared" si="61"/>
        <v>44065</v>
      </c>
      <c r="M157" s="317"/>
      <c r="N157" s="317"/>
      <c r="O157" s="317"/>
      <c r="P157" s="317">
        <f t="shared" si="62"/>
        <v>44065</v>
      </c>
      <c r="Q157" s="16"/>
      <c r="R157" s="445">
        <f t="shared" si="63"/>
        <v>44065</v>
      </c>
      <c r="S157" s="443"/>
      <c r="T157" s="445">
        <f t="shared" si="51"/>
        <v>44065</v>
      </c>
    </row>
    <row r="158" spans="1:20" ht="12.75" hidden="1">
      <c r="A158" s="166"/>
      <c r="B158" s="243"/>
      <c r="C158" s="166">
        <v>4110</v>
      </c>
      <c r="D158" s="163" t="s">
        <v>142</v>
      </c>
      <c r="E158" s="202">
        <v>110460</v>
      </c>
      <c r="F158" s="202">
        <v>122168</v>
      </c>
      <c r="G158" s="159">
        <v>0</v>
      </c>
      <c r="H158" s="194">
        <f t="shared" si="59"/>
        <v>122168</v>
      </c>
      <c r="I158" s="159"/>
      <c r="J158" s="194">
        <f t="shared" si="60"/>
        <v>122168</v>
      </c>
      <c r="K158" s="16"/>
      <c r="L158" s="317">
        <f t="shared" si="61"/>
        <v>122168</v>
      </c>
      <c r="M158" s="317"/>
      <c r="N158" s="317"/>
      <c r="O158" s="317"/>
      <c r="P158" s="317">
        <f t="shared" si="62"/>
        <v>122168</v>
      </c>
      <c r="Q158" s="16"/>
      <c r="R158" s="445">
        <f t="shared" si="63"/>
        <v>122168</v>
      </c>
      <c r="S158" s="443"/>
      <c r="T158" s="445">
        <f t="shared" si="51"/>
        <v>122168</v>
      </c>
    </row>
    <row r="159" spans="1:20" ht="12.75" hidden="1">
      <c r="A159" s="166"/>
      <c r="B159" s="243"/>
      <c r="C159" s="166">
        <v>4120</v>
      </c>
      <c r="D159" s="163" t="s">
        <v>143</v>
      </c>
      <c r="E159" s="202">
        <v>16840</v>
      </c>
      <c r="F159" s="202">
        <v>16637</v>
      </c>
      <c r="G159" s="159">
        <v>0</v>
      </c>
      <c r="H159" s="194">
        <f t="shared" si="59"/>
        <v>16637</v>
      </c>
      <c r="I159" s="159"/>
      <c r="J159" s="194">
        <f t="shared" si="60"/>
        <v>16637</v>
      </c>
      <c r="K159" s="16"/>
      <c r="L159" s="317">
        <f t="shared" si="61"/>
        <v>16637</v>
      </c>
      <c r="M159" s="317"/>
      <c r="N159" s="317"/>
      <c r="O159" s="317"/>
      <c r="P159" s="317">
        <f t="shared" si="62"/>
        <v>16637</v>
      </c>
      <c r="Q159" s="16"/>
      <c r="R159" s="445">
        <f t="shared" si="63"/>
        <v>16637</v>
      </c>
      <c r="S159" s="443"/>
      <c r="T159" s="445">
        <f t="shared" si="51"/>
        <v>16637</v>
      </c>
    </row>
    <row r="160" spans="1:20" ht="36" hidden="1">
      <c r="A160" s="166"/>
      <c r="B160" s="243"/>
      <c r="C160" s="166" t="s">
        <v>183</v>
      </c>
      <c r="D160" s="163" t="s">
        <v>175</v>
      </c>
      <c r="E160" s="206">
        <v>2990</v>
      </c>
      <c r="F160" s="206">
        <v>3395</v>
      </c>
      <c r="G160" s="159">
        <v>0</v>
      </c>
      <c r="H160" s="194">
        <f t="shared" si="59"/>
        <v>3395</v>
      </c>
      <c r="I160" s="159"/>
      <c r="J160" s="194">
        <f t="shared" si="60"/>
        <v>3395</v>
      </c>
      <c r="K160" s="16"/>
      <c r="L160" s="317">
        <f t="shared" si="61"/>
        <v>3395</v>
      </c>
      <c r="M160" s="317"/>
      <c r="N160" s="317"/>
      <c r="O160" s="317"/>
      <c r="P160" s="317">
        <f t="shared" si="62"/>
        <v>3395</v>
      </c>
      <c r="Q160" s="16">
        <v>-2020</v>
      </c>
      <c r="R160" s="445">
        <f t="shared" si="63"/>
        <v>1375</v>
      </c>
      <c r="S160" s="443"/>
      <c r="T160" s="445">
        <f t="shared" si="51"/>
        <v>1375</v>
      </c>
    </row>
    <row r="161" spans="1:20" ht="12.75" hidden="1">
      <c r="A161" s="166"/>
      <c r="B161" s="243"/>
      <c r="C161" s="166">
        <v>4210</v>
      </c>
      <c r="D161" s="163" t="s">
        <v>132</v>
      </c>
      <c r="E161" s="202">
        <v>19020</v>
      </c>
      <c r="F161" s="202">
        <v>19591</v>
      </c>
      <c r="G161" s="159">
        <v>0</v>
      </c>
      <c r="H161" s="194">
        <f t="shared" si="59"/>
        <v>19591</v>
      </c>
      <c r="I161" s="159"/>
      <c r="J161" s="194">
        <f t="shared" si="60"/>
        <v>19591</v>
      </c>
      <c r="K161" s="16"/>
      <c r="L161" s="317">
        <f t="shared" si="61"/>
        <v>19591</v>
      </c>
      <c r="M161" s="317"/>
      <c r="N161" s="317"/>
      <c r="O161" s="317"/>
      <c r="P161" s="317">
        <f t="shared" si="62"/>
        <v>19591</v>
      </c>
      <c r="Q161" s="16">
        <v>1500</v>
      </c>
      <c r="R161" s="445">
        <f t="shared" si="63"/>
        <v>21091</v>
      </c>
      <c r="S161" s="443"/>
      <c r="T161" s="445">
        <f t="shared" si="51"/>
        <v>21091</v>
      </c>
    </row>
    <row r="162" spans="1:20" ht="24" hidden="1">
      <c r="A162" s="166"/>
      <c r="B162" s="243"/>
      <c r="C162" s="166">
        <v>4240</v>
      </c>
      <c r="D162" s="167" t="s">
        <v>176</v>
      </c>
      <c r="E162" s="207">
        <v>2949</v>
      </c>
      <c r="F162" s="207">
        <v>3038</v>
      </c>
      <c r="G162" s="159">
        <v>0</v>
      </c>
      <c r="H162" s="194">
        <f t="shared" si="59"/>
        <v>3038</v>
      </c>
      <c r="I162" s="159"/>
      <c r="J162" s="194">
        <f t="shared" si="60"/>
        <v>3038</v>
      </c>
      <c r="K162" s="16"/>
      <c r="L162" s="317">
        <f t="shared" si="61"/>
        <v>3038</v>
      </c>
      <c r="M162" s="317">
        <v>1000</v>
      </c>
      <c r="N162" s="317"/>
      <c r="O162" s="317"/>
      <c r="P162" s="317">
        <f t="shared" si="62"/>
        <v>4038</v>
      </c>
      <c r="Q162" s="16"/>
      <c r="R162" s="445">
        <f t="shared" si="63"/>
        <v>4038</v>
      </c>
      <c r="S162" s="443"/>
      <c r="T162" s="445">
        <f t="shared" si="51"/>
        <v>4038</v>
      </c>
    </row>
    <row r="163" spans="1:20" ht="12.75" hidden="1">
      <c r="A163" s="166"/>
      <c r="B163" s="243"/>
      <c r="C163" s="166">
        <v>4260</v>
      </c>
      <c r="D163" s="163" t="s">
        <v>154</v>
      </c>
      <c r="E163" s="202">
        <v>33447</v>
      </c>
      <c r="F163" s="202">
        <v>34451</v>
      </c>
      <c r="G163" s="159">
        <v>0</v>
      </c>
      <c r="H163" s="194">
        <f t="shared" si="59"/>
        <v>34451</v>
      </c>
      <c r="I163" s="159"/>
      <c r="J163" s="194">
        <f t="shared" si="60"/>
        <v>34451</v>
      </c>
      <c r="K163" s="16"/>
      <c r="L163" s="317">
        <f t="shared" si="61"/>
        <v>34451</v>
      </c>
      <c r="M163" s="317"/>
      <c r="N163" s="317"/>
      <c r="O163" s="317"/>
      <c r="P163" s="317">
        <f t="shared" si="62"/>
        <v>34451</v>
      </c>
      <c r="Q163" s="16">
        <v>-2000</v>
      </c>
      <c r="R163" s="445">
        <f t="shared" si="63"/>
        <v>32451</v>
      </c>
      <c r="S163" s="443"/>
      <c r="T163" s="445">
        <f t="shared" si="51"/>
        <v>32451</v>
      </c>
    </row>
    <row r="164" spans="1:20" ht="12.75" hidden="1">
      <c r="A164" s="166"/>
      <c r="B164" s="243"/>
      <c r="C164" s="166">
        <v>4270</v>
      </c>
      <c r="D164" s="163" t="s">
        <v>133</v>
      </c>
      <c r="E164" s="202">
        <v>5540</v>
      </c>
      <c r="F164" s="202">
        <v>5707</v>
      </c>
      <c r="G164" s="159">
        <v>0</v>
      </c>
      <c r="H164" s="194">
        <f t="shared" si="59"/>
        <v>5707</v>
      </c>
      <c r="I164" s="159"/>
      <c r="J164" s="194">
        <f t="shared" si="60"/>
        <v>5707</v>
      </c>
      <c r="K164" s="16"/>
      <c r="L164" s="317">
        <f t="shared" si="61"/>
        <v>5707</v>
      </c>
      <c r="M164" s="317"/>
      <c r="N164" s="317"/>
      <c r="O164" s="317"/>
      <c r="P164" s="317">
        <f t="shared" si="62"/>
        <v>5707</v>
      </c>
      <c r="Q164" s="16"/>
      <c r="R164" s="445">
        <f t="shared" si="63"/>
        <v>5707</v>
      </c>
      <c r="S164" s="443"/>
      <c r="T164" s="445">
        <f t="shared" si="51"/>
        <v>5707</v>
      </c>
    </row>
    <row r="165" spans="1:20" ht="12.75" hidden="1">
      <c r="A165" s="166"/>
      <c r="B165" s="243"/>
      <c r="C165" s="166">
        <v>4280</v>
      </c>
      <c r="D165" s="163" t="s">
        <v>177</v>
      </c>
      <c r="E165" s="202">
        <v>1345</v>
      </c>
      <c r="F165" s="202">
        <v>1385</v>
      </c>
      <c r="G165" s="159">
        <v>0</v>
      </c>
      <c r="H165" s="194">
        <f t="shared" si="59"/>
        <v>1385</v>
      </c>
      <c r="I165" s="159"/>
      <c r="J165" s="194">
        <f t="shared" si="60"/>
        <v>1385</v>
      </c>
      <c r="K165" s="16"/>
      <c r="L165" s="317">
        <f t="shared" si="61"/>
        <v>1385</v>
      </c>
      <c r="M165" s="317"/>
      <c r="N165" s="317"/>
      <c r="O165" s="317"/>
      <c r="P165" s="317">
        <f t="shared" si="62"/>
        <v>1385</v>
      </c>
      <c r="Q165" s="16"/>
      <c r="R165" s="445">
        <f t="shared" si="63"/>
        <v>1385</v>
      </c>
      <c r="S165" s="443"/>
      <c r="T165" s="445">
        <f t="shared" si="51"/>
        <v>1385</v>
      </c>
    </row>
    <row r="166" spans="1:20" ht="12.75" hidden="1">
      <c r="A166" s="160"/>
      <c r="B166" s="243"/>
      <c r="C166" s="166">
        <v>4300</v>
      </c>
      <c r="D166" s="163" t="s">
        <v>127</v>
      </c>
      <c r="E166" s="202">
        <v>21750</v>
      </c>
      <c r="F166" s="202">
        <v>22387</v>
      </c>
      <c r="G166" s="159">
        <v>0</v>
      </c>
      <c r="H166" s="194">
        <f t="shared" si="59"/>
        <v>22387</v>
      </c>
      <c r="I166" s="159">
        <v>-1300</v>
      </c>
      <c r="J166" s="194">
        <f t="shared" si="60"/>
        <v>21087</v>
      </c>
      <c r="K166" s="16"/>
      <c r="L166" s="317">
        <f t="shared" si="61"/>
        <v>21087</v>
      </c>
      <c r="M166" s="317"/>
      <c r="N166" s="317"/>
      <c r="O166" s="317"/>
      <c r="P166" s="317">
        <f t="shared" si="62"/>
        <v>21087</v>
      </c>
      <c r="Q166" s="16">
        <v>2520</v>
      </c>
      <c r="R166" s="445">
        <f t="shared" si="63"/>
        <v>23607</v>
      </c>
      <c r="S166" s="443"/>
      <c r="T166" s="445">
        <f t="shared" si="51"/>
        <v>23607</v>
      </c>
    </row>
    <row r="167" spans="1:20" ht="24" hidden="1">
      <c r="A167" s="160"/>
      <c r="B167" s="243"/>
      <c r="C167" s="166" t="s">
        <v>311</v>
      </c>
      <c r="D167" s="163" t="s">
        <v>363</v>
      </c>
      <c r="E167" s="202"/>
      <c r="F167" s="202"/>
      <c r="G167" s="159"/>
      <c r="H167" s="194"/>
      <c r="I167" s="159">
        <v>1300</v>
      </c>
      <c r="J167" s="194">
        <f t="shared" si="60"/>
        <v>1300</v>
      </c>
      <c r="K167" s="16"/>
      <c r="L167" s="317">
        <f t="shared" si="61"/>
        <v>1300</v>
      </c>
      <c r="M167" s="317"/>
      <c r="N167" s="317"/>
      <c r="O167" s="317"/>
      <c r="P167" s="317">
        <f t="shared" si="62"/>
        <v>1300</v>
      </c>
      <c r="Q167" s="16"/>
      <c r="R167" s="445">
        <f t="shared" si="63"/>
        <v>1300</v>
      </c>
      <c r="S167" s="443"/>
      <c r="T167" s="445">
        <f t="shared" si="51"/>
        <v>1300</v>
      </c>
    </row>
    <row r="168" spans="1:20" ht="12.75" hidden="1">
      <c r="A168" s="166"/>
      <c r="B168" s="243"/>
      <c r="C168" s="166">
        <v>4410</v>
      </c>
      <c r="D168" s="163" t="s">
        <v>149</v>
      </c>
      <c r="E168" s="202">
        <v>1746</v>
      </c>
      <c r="F168" s="202">
        <v>1799</v>
      </c>
      <c r="G168" s="159">
        <v>0</v>
      </c>
      <c r="H168" s="194">
        <f t="shared" si="59"/>
        <v>1799</v>
      </c>
      <c r="I168" s="159"/>
      <c r="J168" s="194">
        <f t="shared" si="60"/>
        <v>1799</v>
      </c>
      <c r="K168" s="16"/>
      <c r="L168" s="317">
        <f t="shared" si="61"/>
        <v>1799</v>
      </c>
      <c r="M168" s="317"/>
      <c r="N168" s="317"/>
      <c r="O168" s="317"/>
      <c r="P168" s="317">
        <f t="shared" si="62"/>
        <v>1799</v>
      </c>
      <c r="Q168" s="16"/>
      <c r="R168" s="445">
        <f t="shared" si="63"/>
        <v>1799</v>
      </c>
      <c r="S168" s="443"/>
      <c r="T168" s="445">
        <f t="shared" si="51"/>
        <v>1799</v>
      </c>
    </row>
    <row r="169" spans="1:20" ht="12.75" hidden="1">
      <c r="A169" s="166"/>
      <c r="B169" s="243"/>
      <c r="C169" s="166">
        <v>4430</v>
      </c>
      <c r="D169" s="163" t="s">
        <v>144</v>
      </c>
      <c r="E169" s="202">
        <v>1080</v>
      </c>
      <c r="F169" s="202">
        <v>1112</v>
      </c>
      <c r="G169" s="159">
        <v>0</v>
      </c>
      <c r="H169" s="194">
        <f t="shared" si="59"/>
        <v>1112</v>
      </c>
      <c r="I169" s="159"/>
      <c r="J169" s="194">
        <f t="shared" si="60"/>
        <v>1112</v>
      </c>
      <c r="K169" s="16"/>
      <c r="L169" s="317">
        <f t="shared" si="61"/>
        <v>1112</v>
      </c>
      <c r="M169" s="317"/>
      <c r="N169" s="317"/>
      <c r="O169" s="317"/>
      <c r="P169" s="317">
        <f t="shared" si="62"/>
        <v>1112</v>
      </c>
      <c r="Q169" s="16"/>
      <c r="R169" s="445">
        <f t="shared" si="63"/>
        <v>1112</v>
      </c>
      <c r="S169" s="443"/>
      <c r="T169" s="445">
        <f t="shared" si="51"/>
        <v>1112</v>
      </c>
    </row>
    <row r="170" spans="1:20" ht="24" hidden="1">
      <c r="A170" s="166"/>
      <c r="B170" s="243"/>
      <c r="C170" s="166">
        <v>4440</v>
      </c>
      <c r="D170" s="167" t="s">
        <v>150</v>
      </c>
      <c r="E170" s="207">
        <v>33021</v>
      </c>
      <c r="F170" s="207">
        <v>38123</v>
      </c>
      <c r="G170" s="159">
        <v>0</v>
      </c>
      <c r="H170" s="194">
        <f t="shared" si="59"/>
        <v>38123</v>
      </c>
      <c r="I170" s="159"/>
      <c r="J170" s="194">
        <f t="shared" si="60"/>
        <v>38123</v>
      </c>
      <c r="K170" s="16"/>
      <c r="L170" s="317">
        <f t="shared" si="61"/>
        <v>38123</v>
      </c>
      <c r="M170" s="317"/>
      <c r="N170" s="317"/>
      <c r="O170" s="317"/>
      <c r="P170" s="317">
        <f t="shared" si="62"/>
        <v>38123</v>
      </c>
      <c r="Q170" s="16"/>
      <c r="R170" s="445">
        <f t="shared" si="63"/>
        <v>38123</v>
      </c>
      <c r="S170" s="443"/>
      <c r="T170" s="445">
        <f t="shared" si="51"/>
        <v>38123</v>
      </c>
    </row>
    <row r="171" spans="1:20" ht="12.75" hidden="1">
      <c r="A171" s="166"/>
      <c r="B171" s="243" t="s">
        <v>184</v>
      </c>
      <c r="C171" s="166"/>
      <c r="D171" s="163" t="s">
        <v>102</v>
      </c>
      <c r="E171" s="202">
        <f>SUM(E173)</f>
        <v>266847</v>
      </c>
      <c r="F171" s="202">
        <f>SUM(F173)</f>
        <v>263375</v>
      </c>
      <c r="G171" s="159">
        <f>SUM(G172:G173)</f>
        <v>0</v>
      </c>
      <c r="H171" s="194">
        <f t="shared" si="59"/>
        <v>263375</v>
      </c>
      <c r="I171" s="194">
        <f>SUM(I172:I173)</f>
        <v>0</v>
      </c>
      <c r="J171" s="194">
        <f>SUM(H171+I171)</f>
        <v>263375</v>
      </c>
      <c r="K171" s="16"/>
      <c r="L171" s="317">
        <f>SUM(L172:L173)</f>
        <v>263375</v>
      </c>
      <c r="M171" s="317">
        <f>SUM(M172:M173)</f>
        <v>0</v>
      </c>
      <c r="N171" s="317"/>
      <c r="O171" s="317"/>
      <c r="P171" s="317">
        <f>SUM(P172:P173)</f>
        <v>263375</v>
      </c>
      <c r="Q171" s="16"/>
      <c r="R171" s="445">
        <f t="shared" si="63"/>
        <v>263375</v>
      </c>
      <c r="S171" s="443"/>
      <c r="T171" s="445">
        <f t="shared" si="51"/>
        <v>263375</v>
      </c>
    </row>
    <row r="172" spans="1:20" ht="12.75" hidden="1">
      <c r="A172" s="166"/>
      <c r="B172" s="243"/>
      <c r="C172" s="166" t="s">
        <v>191</v>
      </c>
      <c r="D172" s="163" t="s">
        <v>132</v>
      </c>
      <c r="E172" s="202"/>
      <c r="F172" s="202">
        <v>0</v>
      </c>
      <c r="G172" s="159">
        <v>4800</v>
      </c>
      <c r="H172" s="194">
        <f>SUM(F172+G172)</f>
        <v>4800</v>
      </c>
      <c r="I172" s="159"/>
      <c r="J172" s="194">
        <f>H172+I172</f>
        <v>4800</v>
      </c>
      <c r="K172" s="16"/>
      <c r="L172" s="317">
        <f aca="true" t="shared" si="64" ref="L172:L185">J172+K172</f>
        <v>4800</v>
      </c>
      <c r="M172" s="317"/>
      <c r="N172" s="317"/>
      <c r="O172" s="317"/>
      <c r="P172" s="317">
        <f>L172+M172</f>
        <v>4800</v>
      </c>
      <c r="Q172" s="16"/>
      <c r="R172" s="445">
        <f t="shared" si="63"/>
        <v>4800</v>
      </c>
      <c r="S172" s="443"/>
      <c r="T172" s="445">
        <f t="shared" si="51"/>
        <v>4800</v>
      </c>
    </row>
    <row r="173" spans="1:20" ht="12.75" hidden="1">
      <c r="A173" s="166"/>
      <c r="B173" s="243"/>
      <c r="C173" s="166">
        <v>4300</v>
      </c>
      <c r="D173" s="163" t="s">
        <v>127</v>
      </c>
      <c r="E173" s="193">
        <v>266847</v>
      </c>
      <c r="F173" s="193">
        <v>263375</v>
      </c>
      <c r="G173" s="159">
        <v>-4800</v>
      </c>
      <c r="H173" s="194">
        <f t="shared" si="59"/>
        <v>258575</v>
      </c>
      <c r="I173" s="159"/>
      <c r="J173" s="194">
        <f aca="true" t="shared" si="65" ref="J173:J185">H173+I173</f>
        <v>258575</v>
      </c>
      <c r="K173" s="16"/>
      <c r="L173" s="317">
        <f t="shared" si="64"/>
        <v>258575</v>
      </c>
      <c r="M173" s="317"/>
      <c r="N173" s="317"/>
      <c r="O173" s="317"/>
      <c r="P173" s="317">
        <f>L173+M173</f>
        <v>258575</v>
      </c>
      <c r="Q173" s="16"/>
      <c r="R173" s="445">
        <f t="shared" si="63"/>
        <v>258575</v>
      </c>
      <c r="S173" s="443"/>
      <c r="T173" s="445">
        <f t="shared" si="51"/>
        <v>258575</v>
      </c>
    </row>
    <row r="174" spans="1:20" ht="24" hidden="1">
      <c r="A174" s="166"/>
      <c r="B174" s="243" t="s">
        <v>185</v>
      </c>
      <c r="C174" s="166"/>
      <c r="D174" s="163" t="s">
        <v>186</v>
      </c>
      <c r="E174" s="202">
        <f>SUM(E175)</f>
        <v>17281</v>
      </c>
      <c r="F174" s="202">
        <f>SUM(F175)</f>
        <v>18996</v>
      </c>
      <c r="G174" s="159"/>
      <c r="H174" s="194">
        <f>SUM(H175)</f>
        <v>18996</v>
      </c>
      <c r="I174" s="159"/>
      <c r="J174" s="194">
        <f t="shared" si="65"/>
        <v>18996</v>
      </c>
      <c r="K174" s="194">
        <f>K175</f>
        <v>0</v>
      </c>
      <c r="L174" s="330">
        <f>L175</f>
        <v>18996</v>
      </c>
      <c r="M174" s="330">
        <f>M175</f>
        <v>0</v>
      </c>
      <c r="N174" s="330"/>
      <c r="O174" s="330"/>
      <c r="P174" s="330">
        <f>P175</f>
        <v>18996</v>
      </c>
      <c r="Q174" s="16"/>
      <c r="R174" s="445">
        <f t="shared" si="63"/>
        <v>18996</v>
      </c>
      <c r="S174" s="443"/>
      <c r="T174" s="445">
        <f t="shared" si="51"/>
        <v>18996</v>
      </c>
    </row>
    <row r="175" spans="1:20" ht="12.75" hidden="1">
      <c r="A175" s="166"/>
      <c r="B175" s="243"/>
      <c r="C175" s="166" t="s">
        <v>187</v>
      </c>
      <c r="D175" s="163" t="s">
        <v>188</v>
      </c>
      <c r="E175" s="193">
        <v>17281</v>
      </c>
      <c r="F175" s="193">
        <v>18996</v>
      </c>
      <c r="G175" s="159"/>
      <c r="H175" s="194">
        <f>F175+G175</f>
        <v>18996</v>
      </c>
      <c r="I175" s="159"/>
      <c r="J175" s="194">
        <f t="shared" si="65"/>
        <v>18996</v>
      </c>
      <c r="K175" s="16"/>
      <c r="L175" s="317">
        <f t="shared" si="64"/>
        <v>18996</v>
      </c>
      <c r="M175" s="317"/>
      <c r="N175" s="317"/>
      <c r="O175" s="317"/>
      <c r="P175" s="317">
        <f>L175+M175</f>
        <v>18996</v>
      </c>
      <c r="Q175" s="16"/>
      <c r="R175" s="445">
        <f t="shared" si="63"/>
        <v>18996</v>
      </c>
      <c r="S175" s="443"/>
      <c r="T175" s="445">
        <f t="shared" si="51"/>
        <v>18996</v>
      </c>
    </row>
    <row r="176" spans="1:20" ht="12.75" hidden="1">
      <c r="A176" s="166"/>
      <c r="B176" s="243" t="s">
        <v>189</v>
      </c>
      <c r="C176" s="166"/>
      <c r="D176" s="163" t="s">
        <v>16</v>
      </c>
      <c r="E176" s="202">
        <f>SUM(E179:E185)</f>
        <v>24022</v>
      </c>
      <c r="F176" s="202">
        <f>SUM(F179:F185)</f>
        <v>24600</v>
      </c>
      <c r="G176" s="177">
        <f>SUM(G177:G185)</f>
        <v>79700</v>
      </c>
      <c r="H176" s="194">
        <f>SUM(H177:H185)</f>
        <v>104300</v>
      </c>
      <c r="I176" s="159"/>
      <c r="J176" s="194">
        <f t="shared" si="65"/>
        <v>104300</v>
      </c>
      <c r="K176" s="194">
        <f>SUM(K177:K185)</f>
        <v>0</v>
      </c>
      <c r="L176" s="330">
        <f>SUM(L177:L185)</f>
        <v>104300</v>
      </c>
      <c r="M176" s="330">
        <f>SUM(M177:M185)</f>
        <v>6500</v>
      </c>
      <c r="N176" s="330"/>
      <c r="O176" s="330"/>
      <c r="P176" s="330">
        <f>SUM(P177:P185)</f>
        <v>110800</v>
      </c>
      <c r="Q176" s="16">
        <v>9120</v>
      </c>
      <c r="R176" s="445">
        <f>SUM(R177:R185)</f>
        <v>119920</v>
      </c>
      <c r="S176" s="443"/>
      <c r="T176" s="445">
        <f t="shared" si="51"/>
        <v>119920</v>
      </c>
    </row>
    <row r="177" spans="1:20" ht="24" hidden="1">
      <c r="A177" s="166"/>
      <c r="B177" s="243"/>
      <c r="C177" s="166">
        <v>3020</v>
      </c>
      <c r="D177" s="163" t="s">
        <v>153</v>
      </c>
      <c r="E177" s="202"/>
      <c r="F177" s="202">
        <v>0</v>
      </c>
      <c r="G177" s="159">
        <v>200</v>
      </c>
      <c r="H177" s="194">
        <f>SUM(F177:G177)</f>
        <v>200</v>
      </c>
      <c r="I177" s="159"/>
      <c r="J177" s="194">
        <f t="shared" si="65"/>
        <v>200</v>
      </c>
      <c r="K177" s="16"/>
      <c r="L177" s="317">
        <f t="shared" si="64"/>
        <v>200</v>
      </c>
      <c r="M177" s="317"/>
      <c r="N177" s="317"/>
      <c r="O177" s="317"/>
      <c r="P177" s="317">
        <f>L177+M177</f>
        <v>200</v>
      </c>
      <c r="Q177" s="16"/>
      <c r="R177" s="445">
        <f>P177+Q177</f>
        <v>200</v>
      </c>
      <c r="S177" s="443"/>
      <c r="T177" s="445">
        <f t="shared" si="51"/>
        <v>200</v>
      </c>
    </row>
    <row r="178" spans="1:20" ht="24" hidden="1">
      <c r="A178" s="166"/>
      <c r="B178" s="243"/>
      <c r="C178" s="166" t="s">
        <v>205</v>
      </c>
      <c r="D178" s="163" t="s">
        <v>147</v>
      </c>
      <c r="E178" s="202"/>
      <c r="F178" s="202">
        <v>0</v>
      </c>
      <c r="G178" s="177">
        <v>62500</v>
      </c>
      <c r="H178" s="194">
        <f aca="true" t="shared" si="66" ref="H178:H185">SUM(F178:G178)</f>
        <v>62500</v>
      </c>
      <c r="I178" s="159"/>
      <c r="J178" s="194">
        <f t="shared" si="65"/>
        <v>62500</v>
      </c>
      <c r="K178" s="16"/>
      <c r="L178" s="317">
        <f t="shared" si="64"/>
        <v>62500</v>
      </c>
      <c r="M178" s="317"/>
      <c r="N178" s="317"/>
      <c r="O178" s="317"/>
      <c r="P178" s="317">
        <f aca="true" t="shared" si="67" ref="P178:P185">L178+M178</f>
        <v>62500</v>
      </c>
      <c r="Q178" s="16"/>
      <c r="R178" s="445">
        <f aca="true" t="shared" si="68" ref="R178:R231">P178+Q178</f>
        <v>62500</v>
      </c>
      <c r="S178" s="443"/>
      <c r="T178" s="445">
        <f t="shared" si="51"/>
        <v>62500</v>
      </c>
    </row>
    <row r="179" spans="1:20" ht="12.75" hidden="1">
      <c r="A179" s="166"/>
      <c r="B179" s="243"/>
      <c r="C179" s="166" t="s">
        <v>190</v>
      </c>
      <c r="D179" s="163" t="s">
        <v>142</v>
      </c>
      <c r="E179" s="202">
        <v>50</v>
      </c>
      <c r="F179" s="202">
        <v>50</v>
      </c>
      <c r="G179" s="177">
        <v>10770</v>
      </c>
      <c r="H179" s="194">
        <f t="shared" si="66"/>
        <v>10820</v>
      </c>
      <c r="I179" s="159"/>
      <c r="J179" s="194">
        <f t="shared" si="65"/>
        <v>10820</v>
      </c>
      <c r="K179" s="16"/>
      <c r="L179" s="317">
        <f t="shared" si="64"/>
        <v>10820</v>
      </c>
      <c r="M179" s="317"/>
      <c r="N179" s="317"/>
      <c r="O179" s="317"/>
      <c r="P179" s="317">
        <f t="shared" si="67"/>
        <v>10820</v>
      </c>
      <c r="Q179" s="16"/>
      <c r="R179" s="445">
        <f t="shared" si="68"/>
        <v>10820</v>
      </c>
      <c r="S179" s="443"/>
      <c r="T179" s="445">
        <f t="shared" si="51"/>
        <v>10820</v>
      </c>
    </row>
    <row r="180" spans="1:20" ht="12.75" hidden="1">
      <c r="A180" s="166"/>
      <c r="B180" s="243"/>
      <c r="C180" s="166" t="s">
        <v>206</v>
      </c>
      <c r="D180" s="163" t="s">
        <v>143</v>
      </c>
      <c r="E180" s="202"/>
      <c r="F180" s="202">
        <v>0</v>
      </c>
      <c r="G180" s="177">
        <v>1540</v>
      </c>
      <c r="H180" s="194">
        <f t="shared" si="66"/>
        <v>1540</v>
      </c>
      <c r="I180" s="159"/>
      <c r="J180" s="194">
        <f t="shared" si="65"/>
        <v>1540</v>
      </c>
      <c r="K180" s="16"/>
      <c r="L180" s="317">
        <f t="shared" si="64"/>
        <v>1540</v>
      </c>
      <c r="M180" s="317"/>
      <c r="N180" s="317"/>
      <c r="O180" s="317"/>
      <c r="P180" s="317">
        <f t="shared" si="67"/>
        <v>1540</v>
      </c>
      <c r="Q180" s="16"/>
      <c r="R180" s="445">
        <f t="shared" si="68"/>
        <v>1540</v>
      </c>
      <c r="S180" s="443"/>
      <c r="T180" s="445">
        <f t="shared" si="51"/>
        <v>1540</v>
      </c>
    </row>
    <row r="181" spans="1:20" ht="12.75" hidden="1">
      <c r="A181" s="166"/>
      <c r="B181" s="243"/>
      <c r="C181" s="166" t="s">
        <v>173</v>
      </c>
      <c r="D181" s="163" t="s">
        <v>174</v>
      </c>
      <c r="E181" s="202"/>
      <c r="F181" s="202"/>
      <c r="G181" s="177"/>
      <c r="H181" s="194"/>
      <c r="I181" s="159"/>
      <c r="J181" s="194"/>
      <c r="K181" s="16"/>
      <c r="L181" s="317"/>
      <c r="M181" s="317">
        <v>800</v>
      </c>
      <c r="N181" s="317"/>
      <c r="O181" s="317"/>
      <c r="P181" s="317">
        <f t="shared" si="67"/>
        <v>800</v>
      </c>
      <c r="Q181" s="16"/>
      <c r="R181" s="445">
        <f t="shared" si="68"/>
        <v>800</v>
      </c>
      <c r="S181" s="443"/>
      <c r="T181" s="445">
        <f t="shared" si="51"/>
        <v>800</v>
      </c>
    </row>
    <row r="182" spans="1:20" ht="12.75" hidden="1">
      <c r="A182" s="166"/>
      <c r="B182" s="243"/>
      <c r="C182" s="166" t="s">
        <v>191</v>
      </c>
      <c r="D182" s="163" t="s">
        <v>132</v>
      </c>
      <c r="E182" s="202">
        <v>3000</v>
      </c>
      <c r="F182" s="202">
        <v>3000</v>
      </c>
      <c r="G182" s="177">
        <v>2000</v>
      </c>
      <c r="H182" s="194">
        <f t="shared" si="66"/>
        <v>5000</v>
      </c>
      <c r="I182" s="159"/>
      <c r="J182" s="194">
        <f t="shared" si="65"/>
        <v>5000</v>
      </c>
      <c r="K182" s="16"/>
      <c r="L182" s="317">
        <f t="shared" si="64"/>
        <v>5000</v>
      </c>
      <c r="M182" s="317"/>
      <c r="N182" s="317"/>
      <c r="O182" s="317"/>
      <c r="P182" s="317">
        <f t="shared" si="67"/>
        <v>5000</v>
      </c>
      <c r="Q182" s="16">
        <v>-400</v>
      </c>
      <c r="R182" s="445">
        <f t="shared" si="68"/>
        <v>4600</v>
      </c>
      <c r="S182" s="443"/>
      <c r="T182" s="445">
        <f t="shared" si="51"/>
        <v>4600</v>
      </c>
    </row>
    <row r="183" spans="1:20" ht="12.75" hidden="1">
      <c r="A183" s="160"/>
      <c r="B183" s="243"/>
      <c r="C183" s="166" t="s">
        <v>140</v>
      </c>
      <c r="D183" s="163" t="s">
        <v>127</v>
      </c>
      <c r="E183" s="202">
        <v>1550</v>
      </c>
      <c r="F183" s="202">
        <v>1550</v>
      </c>
      <c r="G183" s="177">
        <v>1000</v>
      </c>
      <c r="H183" s="194">
        <f t="shared" si="66"/>
        <v>2550</v>
      </c>
      <c r="I183" s="159"/>
      <c r="J183" s="194">
        <f t="shared" si="65"/>
        <v>2550</v>
      </c>
      <c r="K183" s="16"/>
      <c r="L183" s="317">
        <f t="shared" si="64"/>
        <v>2550</v>
      </c>
      <c r="M183" s="317">
        <v>-800</v>
      </c>
      <c r="N183" s="317"/>
      <c r="O183" s="317"/>
      <c r="P183" s="317">
        <f t="shared" si="67"/>
        <v>1750</v>
      </c>
      <c r="Q183" s="16">
        <v>9120</v>
      </c>
      <c r="R183" s="445">
        <f t="shared" si="68"/>
        <v>10870</v>
      </c>
      <c r="S183" s="443"/>
      <c r="T183" s="445">
        <f t="shared" si="51"/>
        <v>10870</v>
      </c>
    </row>
    <row r="184" spans="1:20" ht="12.75" hidden="1">
      <c r="A184" s="166"/>
      <c r="B184" s="243"/>
      <c r="C184" s="166">
        <v>4410</v>
      </c>
      <c r="D184" s="163" t="s">
        <v>149</v>
      </c>
      <c r="E184" s="159"/>
      <c r="F184" s="159">
        <v>0</v>
      </c>
      <c r="G184" s="177">
        <v>250</v>
      </c>
      <c r="H184" s="194">
        <f t="shared" si="66"/>
        <v>250</v>
      </c>
      <c r="I184" s="159"/>
      <c r="J184" s="194">
        <f t="shared" si="65"/>
        <v>250</v>
      </c>
      <c r="K184" s="16"/>
      <c r="L184" s="317">
        <f t="shared" si="64"/>
        <v>250</v>
      </c>
      <c r="M184" s="317"/>
      <c r="N184" s="317"/>
      <c r="O184" s="317"/>
      <c r="P184" s="317">
        <f t="shared" si="67"/>
        <v>250</v>
      </c>
      <c r="Q184" s="16">
        <v>400</v>
      </c>
      <c r="R184" s="445">
        <f t="shared" si="68"/>
        <v>650</v>
      </c>
      <c r="S184" s="443"/>
      <c r="T184" s="445">
        <f t="shared" si="51"/>
        <v>650</v>
      </c>
    </row>
    <row r="185" spans="1:20" ht="24" hidden="1">
      <c r="A185" s="166"/>
      <c r="B185" s="243"/>
      <c r="C185" s="166" t="s">
        <v>192</v>
      </c>
      <c r="D185" s="167" t="s">
        <v>150</v>
      </c>
      <c r="E185" s="207">
        <v>19422</v>
      </c>
      <c r="F185" s="207">
        <v>20000</v>
      </c>
      <c r="G185" s="177">
        <v>1440</v>
      </c>
      <c r="H185" s="194">
        <f t="shared" si="66"/>
        <v>21440</v>
      </c>
      <c r="I185" s="159"/>
      <c r="J185" s="194">
        <f t="shared" si="65"/>
        <v>21440</v>
      </c>
      <c r="K185" s="16"/>
      <c r="L185" s="317">
        <f t="shared" si="64"/>
        <v>21440</v>
      </c>
      <c r="M185" s="317">
        <v>6500</v>
      </c>
      <c r="N185" s="317"/>
      <c r="O185" s="317"/>
      <c r="P185" s="317">
        <f t="shared" si="67"/>
        <v>27940</v>
      </c>
      <c r="Q185" s="16"/>
      <c r="R185" s="445">
        <f t="shared" si="68"/>
        <v>27940</v>
      </c>
      <c r="S185" s="443"/>
      <c r="T185" s="445">
        <f t="shared" si="51"/>
        <v>27940</v>
      </c>
    </row>
    <row r="186" spans="1:20" ht="17.25" customHeight="1">
      <c r="A186" s="187" t="s">
        <v>193</v>
      </c>
      <c r="B186" s="463"/>
      <c r="C186" s="187"/>
      <c r="D186" s="212" t="s">
        <v>194</v>
      </c>
      <c r="E186" s="201">
        <f>SUM(E187+E193)</f>
        <v>169902</v>
      </c>
      <c r="F186" s="201">
        <f>SUM(F187+F193)</f>
        <v>134200</v>
      </c>
      <c r="G186" s="168">
        <v>0</v>
      </c>
      <c r="H186" s="201">
        <f aca="true" t="shared" si="69" ref="H186:P186">SUM(H187+H193)</f>
        <v>134200</v>
      </c>
      <c r="I186" s="201">
        <f t="shared" si="69"/>
        <v>0</v>
      </c>
      <c r="J186" s="201">
        <f t="shared" si="69"/>
        <v>134200</v>
      </c>
      <c r="K186" s="201">
        <f t="shared" si="69"/>
        <v>0</v>
      </c>
      <c r="L186" s="158">
        <f t="shared" si="69"/>
        <v>134200</v>
      </c>
      <c r="M186" s="158">
        <f t="shared" si="69"/>
        <v>0</v>
      </c>
      <c r="N186" s="158"/>
      <c r="O186" s="158"/>
      <c r="P186" s="158">
        <f t="shared" si="69"/>
        <v>134200</v>
      </c>
      <c r="Q186" s="464"/>
      <c r="R186" s="465">
        <f t="shared" si="68"/>
        <v>134200</v>
      </c>
      <c r="S186" s="466"/>
      <c r="T186" s="465">
        <f t="shared" si="51"/>
        <v>134200</v>
      </c>
    </row>
    <row r="187" spans="1:20" ht="12.75">
      <c r="A187" s="160"/>
      <c r="B187" s="244">
        <v>85154</v>
      </c>
      <c r="C187" s="162"/>
      <c r="D187" s="160" t="s">
        <v>195</v>
      </c>
      <c r="E187" s="202">
        <f>SUM(E189:E192)</f>
        <v>94902</v>
      </c>
      <c r="F187" s="202">
        <f>SUM(F189:F192)</f>
        <v>84200</v>
      </c>
      <c r="G187" s="159">
        <v>0</v>
      </c>
      <c r="H187" s="202">
        <f>SUM(H189:H192)</f>
        <v>84200</v>
      </c>
      <c r="I187" s="202">
        <f>SUM(I189:I192)</f>
        <v>0</v>
      </c>
      <c r="J187" s="202">
        <f>SUM(J189:J192)</f>
        <v>84200</v>
      </c>
      <c r="K187" s="202">
        <f>SUM(K189:K192)</f>
        <v>0</v>
      </c>
      <c r="L187" s="205">
        <f>SUM(L189:L192)</f>
        <v>84200</v>
      </c>
      <c r="M187" s="317"/>
      <c r="N187" s="317"/>
      <c r="O187" s="317"/>
      <c r="P187" s="317">
        <f aca="true" t="shared" si="70" ref="P187:P192">L187+M187</f>
        <v>84200</v>
      </c>
      <c r="Q187" s="16"/>
      <c r="R187" s="445">
        <f t="shared" si="68"/>
        <v>84200</v>
      </c>
      <c r="S187" s="443"/>
      <c r="T187" s="445">
        <f t="shared" si="51"/>
        <v>84200</v>
      </c>
    </row>
    <row r="188" spans="1:20" ht="12.75">
      <c r="A188" s="160"/>
      <c r="B188" s="244"/>
      <c r="C188" s="166" t="s">
        <v>173</v>
      </c>
      <c r="D188" s="163" t="s">
        <v>174</v>
      </c>
      <c r="E188" s="202"/>
      <c r="F188" s="202"/>
      <c r="G188" s="159"/>
      <c r="H188" s="202"/>
      <c r="I188" s="202"/>
      <c r="J188" s="202"/>
      <c r="K188" s="295"/>
      <c r="L188" s="298"/>
      <c r="M188" s="317">
        <v>2400</v>
      </c>
      <c r="N188" s="317">
        <v>3000</v>
      </c>
      <c r="O188" s="317">
        <v>5400</v>
      </c>
      <c r="P188" s="317">
        <v>5400</v>
      </c>
      <c r="Q188" s="16"/>
      <c r="R188" s="445">
        <f t="shared" si="68"/>
        <v>5400</v>
      </c>
      <c r="S188" s="445">
        <v>10000</v>
      </c>
      <c r="T188" s="445">
        <f t="shared" si="51"/>
        <v>15400</v>
      </c>
    </row>
    <row r="189" spans="1:20" ht="72" hidden="1">
      <c r="A189" s="166"/>
      <c r="B189" s="243"/>
      <c r="C189" s="166" t="s">
        <v>138</v>
      </c>
      <c r="D189" s="163" t="s">
        <v>139</v>
      </c>
      <c r="E189" s="206">
        <v>0</v>
      </c>
      <c r="F189" s="206">
        <v>2000</v>
      </c>
      <c r="G189" s="159">
        <v>0</v>
      </c>
      <c r="H189" s="206">
        <v>2000</v>
      </c>
      <c r="I189" s="159"/>
      <c r="J189" s="194">
        <f>H189+I189</f>
        <v>2000</v>
      </c>
      <c r="K189" s="16"/>
      <c r="L189" s="317">
        <f>J189+K189</f>
        <v>2000</v>
      </c>
      <c r="M189" s="317"/>
      <c r="N189" s="317"/>
      <c r="O189" s="317"/>
      <c r="P189" s="317">
        <f t="shared" si="70"/>
        <v>2000</v>
      </c>
      <c r="Q189" s="16"/>
      <c r="R189" s="445">
        <f t="shared" si="68"/>
        <v>2000</v>
      </c>
      <c r="S189" s="443"/>
      <c r="T189" s="445">
        <f t="shared" si="51"/>
        <v>2000</v>
      </c>
    </row>
    <row r="190" spans="1:20" ht="14.25" customHeight="1">
      <c r="A190" s="166"/>
      <c r="B190" s="243"/>
      <c r="C190" s="166" t="s">
        <v>191</v>
      </c>
      <c r="D190" s="163" t="s">
        <v>132</v>
      </c>
      <c r="E190" s="202">
        <v>32922</v>
      </c>
      <c r="F190" s="202">
        <v>30000</v>
      </c>
      <c r="G190" s="159">
        <v>0</v>
      </c>
      <c r="H190" s="202">
        <v>30000</v>
      </c>
      <c r="I190" s="159"/>
      <c r="J190" s="194">
        <f>H190+I190</f>
        <v>30000</v>
      </c>
      <c r="K190" s="16"/>
      <c r="L190" s="317">
        <f>J190+K190</f>
        <v>30000</v>
      </c>
      <c r="M190" s="317"/>
      <c r="N190" s="317"/>
      <c r="O190" s="317"/>
      <c r="P190" s="317">
        <f t="shared" si="70"/>
        <v>30000</v>
      </c>
      <c r="Q190" s="16"/>
      <c r="R190" s="445">
        <f t="shared" si="68"/>
        <v>30000</v>
      </c>
      <c r="S190" s="445">
        <v>-10000</v>
      </c>
      <c r="T190" s="445">
        <f t="shared" si="51"/>
        <v>20000</v>
      </c>
    </row>
    <row r="191" spans="1:20" ht="12.75" hidden="1">
      <c r="A191" s="166"/>
      <c r="B191" s="243"/>
      <c r="C191" s="166" t="s">
        <v>140</v>
      </c>
      <c r="D191" s="163" t="s">
        <v>127</v>
      </c>
      <c r="E191" s="202">
        <v>61180</v>
      </c>
      <c r="F191" s="202">
        <v>51200</v>
      </c>
      <c r="G191" s="159">
        <v>0</v>
      </c>
      <c r="H191" s="202">
        <v>51200</v>
      </c>
      <c r="I191" s="159"/>
      <c r="J191" s="194">
        <f>H191+I191</f>
        <v>51200</v>
      </c>
      <c r="K191" s="16"/>
      <c r="L191" s="317">
        <f>J191+K191</f>
        <v>51200</v>
      </c>
      <c r="M191" s="317">
        <v>-2400</v>
      </c>
      <c r="N191" s="317">
        <v>-3000</v>
      </c>
      <c r="O191" s="317"/>
      <c r="P191" s="317">
        <v>45800</v>
      </c>
      <c r="Q191" s="16"/>
      <c r="R191" s="445">
        <f t="shared" si="68"/>
        <v>45800</v>
      </c>
      <c r="S191" s="443"/>
      <c r="T191" s="445">
        <f t="shared" si="51"/>
        <v>45800</v>
      </c>
    </row>
    <row r="192" spans="1:20" ht="12.75" hidden="1">
      <c r="A192" s="166"/>
      <c r="B192" s="243"/>
      <c r="C192" s="166" t="s">
        <v>196</v>
      </c>
      <c r="D192" s="163" t="s">
        <v>149</v>
      </c>
      <c r="E192" s="202">
        <v>800</v>
      </c>
      <c r="F192" s="202">
        <v>1000</v>
      </c>
      <c r="G192" s="159">
        <v>0</v>
      </c>
      <c r="H192" s="202">
        <v>1000</v>
      </c>
      <c r="I192" s="159"/>
      <c r="J192" s="194">
        <f>H192+I192</f>
        <v>1000</v>
      </c>
      <c r="K192" s="16"/>
      <c r="L192" s="317">
        <f>J192+K192</f>
        <v>1000</v>
      </c>
      <c r="M192" s="317"/>
      <c r="N192" s="317"/>
      <c r="O192" s="317"/>
      <c r="P192" s="317">
        <f t="shared" si="70"/>
        <v>1000</v>
      </c>
      <c r="Q192" s="16"/>
      <c r="R192" s="445">
        <f t="shared" si="68"/>
        <v>1000</v>
      </c>
      <c r="S192" s="443"/>
      <c r="T192" s="445">
        <f t="shared" si="51"/>
        <v>1000</v>
      </c>
    </row>
    <row r="193" spans="1:20" ht="12.75" hidden="1">
      <c r="A193" s="166"/>
      <c r="B193" s="243" t="s">
        <v>197</v>
      </c>
      <c r="C193" s="166"/>
      <c r="D193" s="163" t="s">
        <v>16</v>
      </c>
      <c r="E193" s="202">
        <f>SUM(E195:E195)</f>
        <v>75000</v>
      </c>
      <c r="F193" s="202">
        <f>SUM(F195:F195)</f>
        <v>50000</v>
      </c>
      <c r="G193" s="159">
        <v>0</v>
      </c>
      <c r="H193" s="202">
        <f>H194+H195</f>
        <v>50000</v>
      </c>
      <c r="I193" s="202">
        <f>I194+I195</f>
        <v>0</v>
      </c>
      <c r="J193" s="202">
        <f>J194+J195</f>
        <v>50000</v>
      </c>
      <c r="K193" s="202">
        <f>K194+K195</f>
        <v>0</v>
      </c>
      <c r="L193" s="205">
        <f>SUM(L194:L195)</f>
        <v>50000</v>
      </c>
      <c r="M193" s="205">
        <f>SUM(M194:M195)</f>
        <v>0</v>
      </c>
      <c r="N193" s="205"/>
      <c r="O193" s="205"/>
      <c r="P193" s="205">
        <f>SUM(P194:P195)</f>
        <v>50000</v>
      </c>
      <c r="Q193" s="16"/>
      <c r="R193" s="445">
        <f t="shared" si="68"/>
        <v>50000</v>
      </c>
      <c r="S193" s="443"/>
      <c r="T193" s="445">
        <f aca="true" t="shared" si="71" ref="T193:T256">R193+S193</f>
        <v>50000</v>
      </c>
    </row>
    <row r="194" spans="1:20" ht="12.75" hidden="1">
      <c r="A194" s="166"/>
      <c r="B194" s="243"/>
      <c r="C194" s="166" t="s">
        <v>191</v>
      </c>
      <c r="D194" s="163" t="s">
        <v>132</v>
      </c>
      <c r="E194" s="202"/>
      <c r="F194" s="202"/>
      <c r="G194" s="159"/>
      <c r="H194" s="202">
        <v>0</v>
      </c>
      <c r="I194" s="159">
        <v>25000</v>
      </c>
      <c r="J194" s="194">
        <f>H194+I194</f>
        <v>25000</v>
      </c>
      <c r="K194" s="16"/>
      <c r="L194" s="317">
        <f>J194+K194</f>
        <v>25000</v>
      </c>
      <c r="M194" s="317"/>
      <c r="N194" s="317"/>
      <c r="O194" s="317"/>
      <c r="P194" s="317">
        <f>L194+M194</f>
        <v>25000</v>
      </c>
      <c r="Q194" s="16"/>
      <c r="R194" s="445">
        <f t="shared" si="68"/>
        <v>25000</v>
      </c>
      <c r="S194" s="443"/>
      <c r="T194" s="445">
        <f t="shared" si="71"/>
        <v>25000</v>
      </c>
    </row>
    <row r="195" spans="1:20" ht="12.75" hidden="1">
      <c r="A195" s="166"/>
      <c r="B195" s="243"/>
      <c r="C195" s="166" t="s">
        <v>198</v>
      </c>
      <c r="D195" s="163" t="s">
        <v>199</v>
      </c>
      <c r="E195" s="202">
        <v>75000</v>
      </c>
      <c r="F195" s="202">
        <v>50000</v>
      </c>
      <c r="G195" s="159">
        <v>0</v>
      </c>
      <c r="H195" s="202">
        <v>50000</v>
      </c>
      <c r="I195" s="159">
        <v>-25000</v>
      </c>
      <c r="J195" s="194">
        <f>H195+I195</f>
        <v>25000</v>
      </c>
      <c r="K195" s="16"/>
      <c r="L195" s="317">
        <f>J195+K195</f>
        <v>25000</v>
      </c>
      <c r="M195" s="317"/>
      <c r="N195" s="317"/>
      <c r="O195" s="317"/>
      <c r="P195" s="317">
        <f>L195+M195</f>
        <v>25000</v>
      </c>
      <c r="Q195" s="16"/>
      <c r="R195" s="445">
        <f t="shared" si="68"/>
        <v>25000</v>
      </c>
      <c r="S195" s="443"/>
      <c r="T195" s="445">
        <f t="shared" si="71"/>
        <v>25000</v>
      </c>
    </row>
    <row r="196" spans="1:20" ht="12.75" hidden="1">
      <c r="A196" s="172" t="s">
        <v>200</v>
      </c>
      <c r="B196" s="242"/>
      <c r="C196" s="172"/>
      <c r="D196" s="157" t="s">
        <v>103</v>
      </c>
      <c r="E196" s="209" t="e">
        <f>SUM(E197+E204+E206+E208+#REF!+E211+E226+#REF!+E229)</f>
        <v>#REF!</v>
      </c>
      <c r="F196" s="209">
        <f>SUM(F197+F204+F206+F208+F211+F226+F229)</f>
        <v>1204302</v>
      </c>
      <c r="G196" s="159">
        <v>0</v>
      </c>
      <c r="H196" s="209">
        <f aca="true" t="shared" si="72" ref="H196:P196">SUM(H197+H204+H206+H208+H211+H226+H229)</f>
        <v>1204302</v>
      </c>
      <c r="I196" s="209">
        <f t="shared" si="72"/>
        <v>10014</v>
      </c>
      <c r="J196" s="209">
        <f t="shared" si="72"/>
        <v>1214316</v>
      </c>
      <c r="K196" s="209">
        <f t="shared" si="72"/>
        <v>0</v>
      </c>
      <c r="L196" s="332">
        <f t="shared" si="72"/>
        <v>1214316</v>
      </c>
      <c r="M196" s="332">
        <f t="shared" si="72"/>
        <v>54200</v>
      </c>
      <c r="N196" s="332"/>
      <c r="O196" s="332"/>
      <c r="P196" s="332">
        <f t="shared" si="72"/>
        <v>1268516</v>
      </c>
      <c r="Q196" s="16"/>
      <c r="R196" s="445">
        <f t="shared" si="68"/>
        <v>1268516</v>
      </c>
      <c r="S196" s="443"/>
      <c r="T196" s="445">
        <f t="shared" si="71"/>
        <v>1268516</v>
      </c>
    </row>
    <row r="197" spans="1:20" ht="48" hidden="1">
      <c r="A197" s="166"/>
      <c r="B197" s="243" t="s">
        <v>201</v>
      </c>
      <c r="C197" s="166"/>
      <c r="D197" s="167" t="s">
        <v>202</v>
      </c>
      <c r="E197" s="206">
        <f>SUM(E198:E203)</f>
        <v>357346</v>
      </c>
      <c r="F197" s="206">
        <f>SUM(F198:F203)</f>
        <v>716000</v>
      </c>
      <c r="G197" s="159">
        <v>0</v>
      </c>
      <c r="H197" s="206">
        <f aca="true" t="shared" si="73" ref="H197:P197">SUM(H198:H203)</f>
        <v>716000</v>
      </c>
      <c r="I197" s="206">
        <f t="shared" si="73"/>
        <v>0</v>
      </c>
      <c r="J197" s="206">
        <f t="shared" si="73"/>
        <v>716000</v>
      </c>
      <c r="K197" s="206">
        <f t="shared" si="73"/>
        <v>0</v>
      </c>
      <c r="L197" s="205">
        <f t="shared" si="73"/>
        <v>716000</v>
      </c>
      <c r="M197" s="205">
        <f t="shared" si="73"/>
        <v>0</v>
      </c>
      <c r="N197" s="205"/>
      <c r="O197" s="205"/>
      <c r="P197" s="205">
        <f t="shared" si="73"/>
        <v>716000</v>
      </c>
      <c r="Q197" s="16"/>
      <c r="R197" s="445">
        <f t="shared" si="68"/>
        <v>716000</v>
      </c>
      <c r="S197" s="443"/>
      <c r="T197" s="445">
        <f t="shared" si="71"/>
        <v>716000</v>
      </c>
    </row>
    <row r="198" spans="1:20" ht="12.75" hidden="1">
      <c r="A198" s="166"/>
      <c r="B198" s="243"/>
      <c r="C198" s="166" t="s">
        <v>203</v>
      </c>
      <c r="D198" s="163" t="s">
        <v>204</v>
      </c>
      <c r="E198" s="202">
        <v>338544</v>
      </c>
      <c r="F198" s="202">
        <v>691680</v>
      </c>
      <c r="G198" s="159">
        <v>0</v>
      </c>
      <c r="H198" s="202">
        <v>691680</v>
      </c>
      <c r="I198" s="159"/>
      <c r="J198" s="194">
        <f aca="true" t="shared" si="74" ref="J198:J203">H198+I198</f>
        <v>691680</v>
      </c>
      <c r="K198" s="16"/>
      <c r="L198" s="317">
        <f aca="true" t="shared" si="75" ref="L198:L203">J198+K198</f>
        <v>691680</v>
      </c>
      <c r="M198" s="317"/>
      <c r="N198" s="317"/>
      <c r="O198" s="317"/>
      <c r="P198" s="317">
        <f aca="true" t="shared" si="76" ref="P198:P203">L198+M198</f>
        <v>691680</v>
      </c>
      <c r="Q198" s="16"/>
      <c r="R198" s="445">
        <f t="shared" si="68"/>
        <v>691680</v>
      </c>
      <c r="S198" s="443"/>
      <c r="T198" s="445">
        <f t="shared" si="71"/>
        <v>691680</v>
      </c>
    </row>
    <row r="199" spans="1:20" ht="24" hidden="1">
      <c r="A199" s="166"/>
      <c r="B199" s="243"/>
      <c r="C199" s="166" t="s">
        <v>205</v>
      </c>
      <c r="D199" s="163" t="s">
        <v>147</v>
      </c>
      <c r="E199" s="202">
        <v>5325</v>
      </c>
      <c r="F199" s="202">
        <v>8665</v>
      </c>
      <c r="G199" s="159">
        <v>0</v>
      </c>
      <c r="H199" s="202">
        <v>8665</v>
      </c>
      <c r="I199" s="159"/>
      <c r="J199" s="194">
        <f t="shared" si="74"/>
        <v>8665</v>
      </c>
      <c r="K199" s="16"/>
      <c r="L199" s="317">
        <f t="shared" si="75"/>
        <v>8665</v>
      </c>
      <c r="M199" s="317"/>
      <c r="N199" s="317"/>
      <c r="O199" s="317"/>
      <c r="P199" s="317">
        <f t="shared" si="76"/>
        <v>8665</v>
      </c>
      <c r="Q199" s="16"/>
      <c r="R199" s="445">
        <f t="shared" si="68"/>
        <v>8665</v>
      </c>
      <c r="S199" s="443"/>
      <c r="T199" s="445">
        <f t="shared" si="71"/>
        <v>8665</v>
      </c>
    </row>
    <row r="200" spans="1:20" ht="12.75" hidden="1">
      <c r="A200" s="166"/>
      <c r="B200" s="243"/>
      <c r="C200" s="166" t="s">
        <v>190</v>
      </c>
      <c r="D200" s="163" t="s">
        <v>142</v>
      </c>
      <c r="E200" s="202">
        <v>10968</v>
      </c>
      <c r="F200" s="202">
        <v>11576</v>
      </c>
      <c r="G200" s="159">
        <v>0</v>
      </c>
      <c r="H200" s="202">
        <v>11576</v>
      </c>
      <c r="I200" s="159"/>
      <c r="J200" s="194">
        <f t="shared" si="74"/>
        <v>11576</v>
      </c>
      <c r="K200" s="16"/>
      <c r="L200" s="317">
        <f t="shared" si="75"/>
        <v>11576</v>
      </c>
      <c r="M200" s="317"/>
      <c r="N200" s="317"/>
      <c r="O200" s="317"/>
      <c r="P200" s="317">
        <f t="shared" si="76"/>
        <v>11576</v>
      </c>
      <c r="Q200" s="16"/>
      <c r="R200" s="445">
        <f t="shared" si="68"/>
        <v>11576</v>
      </c>
      <c r="S200" s="443"/>
      <c r="T200" s="445">
        <f t="shared" si="71"/>
        <v>11576</v>
      </c>
    </row>
    <row r="201" spans="1:20" ht="12.75" hidden="1">
      <c r="A201" s="166"/>
      <c r="B201" s="243"/>
      <c r="C201" s="166" t="s">
        <v>206</v>
      </c>
      <c r="D201" s="163" t="s">
        <v>143</v>
      </c>
      <c r="E201" s="202">
        <v>131</v>
      </c>
      <c r="F201" s="202">
        <v>213</v>
      </c>
      <c r="G201" s="159">
        <v>0</v>
      </c>
      <c r="H201" s="202">
        <v>213</v>
      </c>
      <c r="I201" s="159"/>
      <c r="J201" s="194">
        <f t="shared" si="74"/>
        <v>213</v>
      </c>
      <c r="K201" s="16"/>
      <c r="L201" s="317">
        <f t="shared" si="75"/>
        <v>213</v>
      </c>
      <c r="M201" s="317"/>
      <c r="N201" s="317"/>
      <c r="O201" s="317"/>
      <c r="P201" s="317">
        <f t="shared" si="76"/>
        <v>213</v>
      </c>
      <c r="Q201" s="16"/>
      <c r="R201" s="445">
        <f t="shared" si="68"/>
        <v>213</v>
      </c>
      <c r="S201" s="443"/>
      <c r="T201" s="445">
        <f t="shared" si="71"/>
        <v>213</v>
      </c>
    </row>
    <row r="202" spans="1:20" ht="12.75" hidden="1">
      <c r="A202" s="166"/>
      <c r="B202" s="243"/>
      <c r="C202" s="166" t="s">
        <v>191</v>
      </c>
      <c r="D202" s="163" t="s">
        <v>132</v>
      </c>
      <c r="E202" s="202">
        <v>964</v>
      </c>
      <c r="F202" s="202">
        <v>2410</v>
      </c>
      <c r="G202" s="159">
        <v>0</v>
      </c>
      <c r="H202" s="202">
        <v>2410</v>
      </c>
      <c r="I202" s="159"/>
      <c r="J202" s="194">
        <f t="shared" si="74"/>
        <v>2410</v>
      </c>
      <c r="K202" s="16"/>
      <c r="L202" s="317">
        <f t="shared" si="75"/>
        <v>2410</v>
      </c>
      <c r="M202" s="317"/>
      <c r="N202" s="317"/>
      <c r="O202" s="317"/>
      <c r="P202" s="317">
        <f t="shared" si="76"/>
        <v>2410</v>
      </c>
      <c r="Q202" s="16"/>
      <c r="R202" s="445">
        <f t="shared" si="68"/>
        <v>2410</v>
      </c>
      <c r="S202" s="443"/>
      <c r="T202" s="445">
        <f t="shared" si="71"/>
        <v>2410</v>
      </c>
    </row>
    <row r="203" spans="1:20" ht="12.75" hidden="1">
      <c r="A203" s="166"/>
      <c r="B203" s="243"/>
      <c r="C203" s="166" t="s">
        <v>140</v>
      </c>
      <c r="D203" s="163" t="s">
        <v>127</v>
      </c>
      <c r="E203" s="202">
        <v>1414</v>
      </c>
      <c r="F203" s="202">
        <v>1456</v>
      </c>
      <c r="G203" s="159">
        <v>0</v>
      </c>
      <c r="H203" s="202">
        <v>1456</v>
      </c>
      <c r="I203" s="159"/>
      <c r="J203" s="194">
        <f t="shared" si="74"/>
        <v>1456</v>
      </c>
      <c r="K203" s="16"/>
      <c r="L203" s="317">
        <f t="shared" si="75"/>
        <v>1456</v>
      </c>
      <c r="M203" s="317"/>
      <c r="N203" s="317"/>
      <c r="O203" s="317"/>
      <c r="P203" s="317">
        <f t="shared" si="76"/>
        <v>1456</v>
      </c>
      <c r="Q203" s="16"/>
      <c r="R203" s="445">
        <f t="shared" si="68"/>
        <v>1456</v>
      </c>
      <c r="S203" s="443"/>
      <c r="T203" s="445">
        <f t="shared" si="71"/>
        <v>1456</v>
      </c>
    </row>
    <row r="204" spans="1:20" ht="60" hidden="1">
      <c r="A204" s="166"/>
      <c r="B204" s="243" t="s">
        <v>207</v>
      </c>
      <c r="C204" s="166"/>
      <c r="D204" s="163" t="s">
        <v>105</v>
      </c>
      <c r="E204" s="195">
        <v>6900</v>
      </c>
      <c r="F204" s="195">
        <f>SUM(F205)</f>
        <v>6500</v>
      </c>
      <c r="G204" s="159">
        <v>0</v>
      </c>
      <c r="H204" s="195">
        <f aca="true" t="shared" si="77" ref="H204:P204">SUM(H205)</f>
        <v>6500</v>
      </c>
      <c r="I204" s="195">
        <f t="shared" si="77"/>
        <v>0</v>
      </c>
      <c r="J204" s="195">
        <f t="shared" si="77"/>
        <v>6500</v>
      </c>
      <c r="K204" s="195">
        <f t="shared" si="77"/>
        <v>0</v>
      </c>
      <c r="L204" s="181">
        <f t="shared" si="77"/>
        <v>6500</v>
      </c>
      <c r="M204" s="181">
        <f t="shared" si="77"/>
        <v>0</v>
      </c>
      <c r="N204" s="181"/>
      <c r="O204" s="181"/>
      <c r="P204" s="181">
        <f t="shared" si="77"/>
        <v>6500</v>
      </c>
      <c r="Q204" s="16"/>
      <c r="R204" s="445">
        <f t="shared" si="68"/>
        <v>6500</v>
      </c>
      <c r="S204" s="443"/>
      <c r="T204" s="445">
        <f t="shared" si="71"/>
        <v>6500</v>
      </c>
    </row>
    <row r="205" spans="1:20" ht="24" hidden="1">
      <c r="A205" s="166"/>
      <c r="B205" s="243"/>
      <c r="C205" s="166">
        <v>4130</v>
      </c>
      <c r="D205" s="163" t="s">
        <v>208</v>
      </c>
      <c r="E205" s="193">
        <v>6900</v>
      </c>
      <c r="F205" s="193">
        <v>6500</v>
      </c>
      <c r="G205" s="159">
        <v>0</v>
      </c>
      <c r="H205" s="193">
        <v>6500</v>
      </c>
      <c r="I205" s="159"/>
      <c r="J205" s="194">
        <f>H205+I205</f>
        <v>6500</v>
      </c>
      <c r="K205" s="16"/>
      <c r="L205" s="317">
        <f>J205+K205</f>
        <v>6500</v>
      </c>
      <c r="M205" s="317"/>
      <c r="N205" s="317"/>
      <c r="O205" s="317"/>
      <c r="P205" s="317">
        <f>L205+M205</f>
        <v>6500</v>
      </c>
      <c r="Q205" s="16"/>
      <c r="R205" s="445">
        <f t="shared" si="68"/>
        <v>6500</v>
      </c>
      <c r="S205" s="443"/>
      <c r="T205" s="445">
        <f t="shared" si="71"/>
        <v>6500</v>
      </c>
    </row>
    <row r="206" spans="1:20" ht="24" hidden="1">
      <c r="A206" s="166"/>
      <c r="B206" s="243" t="s">
        <v>209</v>
      </c>
      <c r="C206" s="166"/>
      <c r="D206" s="163" t="s">
        <v>210</v>
      </c>
      <c r="E206" s="195" t="e">
        <f>SUM(E207+#REF!)</f>
        <v>#REF!</v>
      </c>
      <c r="F206" s="195">
        <f>SUM(F207:F207)</f>
        <v>96840</v>
      </c>
      <c r="G206" s="159">
        <v>0</v>
      </c>
      <c r="H206" s="195">
        <f>SUM(H207:H207)</f>
        <v>96840</v>
      </c>
      <c r="I206" s="195">
        <f>SUM(I207:I207)</f>
        <v>1650</v>
      </c>
      <c r="J206" s="195">
        <f>SUM(J207:J207)</f>
        <v>98490</v>
      </c>
      <c r="K206" s="195">
        <f>SUM(K207:K207)</f>
        <v>0</v>
      </c>
      <c r="L206" s="181">
        <f>SUM(L207:L207)</f>
        <v>98490</v>
      </c>
      <c r="M206" s="181">
        <f>M207</f>
        <v>69200</v>
      </c>
      <c r="N206" s="181"/>
      <c r="O206" s="181"/>
      <c r="P206" s="181">
        <f>SUM(P207:P207)</f>
        <v>167690</v>
      </c>
      <c r="Q206" s="16"/>
      <c r="R206" s="445">
        <f t="shared" si="68"/>
        <v>167690</v>
      </c>
      <c r="S206" s="443"/>
      <c r="T206" s="445">
        <f t="shared" si="71"/>
        <v>167690</v>
      </c>
    </row>
    <row r="207" spans="1:20" ht="12.75" hidden="1">
      <c r="A207" s="166"/>
      <c r="B207" s="243"/>
      <c r="C207" s="166">
        <v>3110</v>
      </c>
      <c r="D207" s="163" t="s">
        <v>204</v>
      </c>
      <c r="E207" s="193">
        <v>95634</v>
      </c>
      <c r="F207" s="193">
        <v>96840</v>
      </c>
      <c r="G207" s="159">
        <v>0</v>
      </c>
      <c r="H207" s="193">
        <v>96840</v>
      </c>
      <c r="I207" s="159">
        <v>1650</v>
      </c>
      <c r="J207" s="194">
        <f>H207+I207</f>
        <v>98490</v>
      </c>
      <c r="K207" s="16"/>
      <c r="L207" s="317">
        <f>J207+K207</f>
        <v>98490</v>
      </c>
      <c r="M207" s="317">
        <v>69200</v>
      </c>
      <c r="N207" s="317"/>
      <c r="O207" s="317"/>
      <c r="P207" s="317">
        <f>L207+M207</f>
        <v>167690</v>
      </c>
      <c r="Q207" s="16"/>
      <c r="R207" s="445">
        <f t="shared" si="68"/>
        <v>167690</v>
      </c>
      <c r="S207" s="443"/>
      <c r="T207" s="445">
        <f t="shared" si="71"/>
        <v>167690</v>
      </c>
    </row>
    <row r="208" spans="1:20" ht="12.75" hidden="1">
      <c r="A208" s="166"/>
      <c r="B208" s="243" t="s">
        <v>211</v>
      </c>
      <c r="C208" s="166"/>
      <c r="D208" s="163" t="s">
        <v>212</v>
      </c>
      <c r="E208" s="202">
        <f>SUM(E209)</f>
        <v>135990</v>
      </c>
      <c r="F208" s="193">
        <f>SUM(F209:F210)</f>
        <v>140070</v>
      </c>
      <c r="G208" s="159">
        <v>0</v>
      </c>
      <c r="H208" s="193">
        <f aca="true" t="shared" si="78" ref="H208:P208">SUM(H209:H210)</f>
        <v>138670</v>
      </c>
      <c r="I208" s="193">
        <f t="shared" si="78"/>
        <v>0</v>
      </c>
      <c r="J208" s="193">
        <f t="shared" si="78"/>
        <v>138670</v>
      </c>
      <c r="K208" s="193">
        <f t="shared" si="78"/>
        <v>0</v>
      </c>
      <c r="L208" s="181">
        <f t="shared" si="78"/>
        <v>138670</v>
      </c>
      <c r="M208" s="181">
        <f t="shared" si="78"/>
        <v>-27720</v>
      </c>
      <c r="N208" s="181"/>
      <c r="O208" s="181"/>
      <c r="P208" s="181">
        <f t="shared" si="78"/>
        <v>110950</v>
      </c>
      <c r="Q208" s="16"/>
      <c r="R208" s="445">
        <f t="shared" si="68"/>
        <v>110950</v>
      </c>
      <c r="S208" s="443"/>
      <c r="T208" s="445">
        <f t="shared" si="71"/>
        <v>110950</v>
      </c>
    </row>
    <row r="209" spans="1:20" ht="12.75" hidden="1">
      <c r="A209" s="166"/>
      <c r="B209" s="243"/>
      <c r="C209" s="166" t="s">
        <v>203</v>
      </c>
      <c r="D209" s="163" t="s">
        <v>204</v>
      </c>
      <c r="E209" s="202">
        <v>135990</v>
      </c>
      <c r="F209" s="193">
        <v>139500</v>
      </c>
      <c r="G209" s="159">
        <v>-1400</v>
      </c>
      <c r="H209" s="193">
        <f>SUM(F209+G209)</f>
        <v>138100</v>
      </c>
      <c r="I209" s="159"/>
      <c r="J209" s="194">
        <f>H209+I209</f>
        <v>138100</v>
      </c>
      <c r="K209" s="16"/>
      <c r="L209" s="317">
        <f>J209+K209</f>
        <v>138100</v>
      </c>
      <c r="M209" s="317">
        <v>-27720</v>
      </c>
      <c r="N209" s="317"/>
      <c r="O209" s="317"/>
      <c r="P209" s="317">
        <f>L209+M209</f>
        <v>110380</v>
      </c>
      <c r="Q209" s="16"/>
      <c r="R209" s="445">
        <f t="shared" si="68"/>
        <v>110380</v>
      </c>
      <c r="S209" s="443"/>
      <c r="T209" s="445">
        <f t="shared" si="71"/>
        <v>110380</v>
      </c>
    </row>
    <row r="210" spans="1:20" ht="12.75" hidden="1">
      <c r="A210" s="166"/>
      <c r="B210" s="243"/>
      <c r="C210" s="166" t="s">
        <v>140</v>
      </c>
      <c r="D210" s="163" t="s">
        <v>127</v>
      </c>
      <c r="E210" s="202">
        <v>0</v>
      </c>
      <c r="F210" s="193">
        <v>570</v>
      </c>
      <c r="G210" s="159">
        <v>0</v>
      </c>
      <c r="H210" s="193">
        <v>570</v>
      </c>
      <c r="I210" s="159"/>
      <c r="J210" s="194">
        <f>H210+I210</f>
        <v>570</v>
      </c>
      <c r="K210" s="16"/>
      <c r="L210" s="317">
        <f>J210+K210</f>
        <v>570</v>
      </c>
      <c r="M210" s="317"/>
      <c r="N210" s="317"/>
      <c r="O210" s="317"/>
      <c r="P210" s="317">
        <f>L210+M210</f>
        <v>570</v>
      </c>
      <c r="Q210" s="16"/>
      <c r="R210" s="445">
        <f t="shared" si="68"/>
        <v>570</v>
      </c>
      <c r="S210" s="443"/>
      <c r="T210" s="445">
        <f t="shared" si="71"/>
        <v>570</v>
      </c>
    </row>
    <row r="211" spans="1:20" ht="12.75" hidden="1">
      <c r="A211" s="166"/>
      <c r="B211" s="243" t="s">
        <v>213</v>
      </c>
      <c r="C211" s="166"/>
      <c r="D211" s="163" t="s">
        <v>108</v>
      </c>
      <c r="E211" s="193">
        <f>SUM(E212:E225)</f>
        <v>173235</v>
      </c>
      <c r="F211" s="193">
        <f>SUM(F212:F225)</f>
        <v>216182</v>
      </c>
      <c r="G211" s="159">
        <v>0</v>
      </c>
      <c r="H211" s="193">
        <f aca="true" t="shared" si="79" ref="H211:P211">SUM(H212:H225)</f>
        <v>216182</v>
      </c>
      <c r="I211" s="193">
        <f t="shared" si="79"/>
        <v>0</v>
      </c>
      <c r="J211" s="193">
        <f t="shared" si="79"/>
        <v>216182</v>
      </c>
      <c r="K211" s="193">
        <f t="shared" si="79"/>
        <v>0</v>
      </c>
      <c r="L211" s="181">
        <f t="shared" si="79"/>
        <v>216182</v>
      </c>
      <c r="M211" s="181">
        <f t="shared" si="79"/>
        <v>0</v>
      </c>
      <c r="N211" s="181"/>
      <c r="O211" s="181"/>
      <c r="P211" s="181">
        <f t="shared" si="79"/>
        <v>216182</v>
      </c>
      <c r="Q211" s="16"/>
      <c r="R211" s="445">
        <f t="shared" si="68"/>
        <v>216182</v>
      </c>
      <c r="S211" s="443"/>
      <c r="T211" s="445">
        <f t="shared" si="71"/>
        <v>216182</v>
      </c>
    </row>
    <row r="212" spans="1:20" ht="24" hidden="1">
      <c r="A212" s="166"/>
      <c r="B212" s="243"/>
      <c r="C212" s="166">
        <v>3020</v>
      </c>
      <c r="D212" s="163" t="s">
        <v>153</v>
      </c>
      <c r="E212" s="193">
        <v>170</v>
      </c>
      <c r="F212" s="193">
        <v>340</v>
      </c>
      <c r="G212" s="159">
        <v>0</v>
      </c>
      <c r="H212" s="193">
        <v>340</v>
      </c>
      <c r="I212" s="159"/>
      <c r="J212" s="194">
        <f>H212+I212</f>
        <v>340</v>
      </c>
      <c r="K212" s="16"/>
      <c r="L212" s="317">
        <f>J212+K212</f>
        <v>340</v>
      </c>
      <c r="M212" s="317"/>
      <c r="N212" s="317"/>
      <c r="O212" s="317"/>
      <c r="P212" s="317">
        <f>L212+M212</f>
        <v>340</v>
      </c>
      <c r="Q212" s="16"/>
      <c r="R212" s="445">
        <f t="shared" si="68"/>
        <v>340</v>
      </c>
      <c r="S212" s="443"/>
      <c r="T212" s="445">
        <f t="shared" si="71"/>
        <v>340</v>
      </c>
    </row>
    <row r="213" spans="1:20" ht="24" hidden="1">
      <c r="A213" s="166"/>
      <c r="B213" s="243"/>
      <c r="C213" s="166">
        <v>4010</v>
      </c>
      <c r="D213" s="163" t="s">
        <v>147</v>
      </c>
      <c r="E213" s="193">
        <v>117850</v>
      </c>
      <c r="F213" s="193">
        <v>151010</v>
      </c>
      <c r="G213" s="159">
        <v>0</v>
      </c>
      <c r="H213" s="193">
        <v>151010</v>
      </c>
      <c r="I213" s="159"/>
      <c r="J213" s="194">
        <f aca="true" t="shared" si="80" ref="J213:J225">H213+I213</f>
        <v>151010</v>
      </c>
      <c r="K213" s="16"/>
      <c r="L213" s="317">
        <f aca="true" t="shared" si="81" ref="L213:L225">J213+K213</f>
        <v>151010</v>
      </c>
      <c r="M213" s="317"/>
      <c r="N213" s="317"/>
      <c r="O213" s="317"/>
      <c r="P213" s="317">
        <f aca="true" t="shared" si="82" ref="P213:P225">L213+M213</f>
        <v>151010</v>
      </c>
      <c r="Q213" s="16"/>
      <c r="R213" s="445">
        <f t="shared" si="68"/>
        <v>151010</v>
      </c>
      <c r="S213" s="443"/>
      <c r="T213" s="445">
        <f t="shared" si="71"/>
        <v>151010</v>
      </c>
    </row>
    <row r="214" spans="1:20" ht="12.75" hidden="1">
      <c r="A214" s="166"/>
      <c r="B214" s="243"/>
      <c r="C214" s="166">
        <v>4040</v>
      </c>
      <c r="D214" s="163" t="s">
        <v>148</v>
      </c>
      <c r="E214" s="193">
        <v>6760</v>
      </c>
      <c r="F214" s="193">
        <v>10461</v>
      </c>
      <c r="G214" s="159">
        <v>0</v>
      </c>
      <c r="H214" s="193">
        <v>10461</v>
      </c>
      <c r="I214" s="159"/>
      <c r="J214" s="194">
        <f t="shared" si="80"/>
        <v>10461</v>
      </c>
      <c r="K214" s="16"/>
      <c r="L214" s="317">
        <f t="shared" si="81"/>
        <v>10461</v>
      </c>
      <c r="M214" s="317"/>
      <c r="N214" s="317"/>
      <c r="O214" s="317"/>
      <c r="P214" s="317">
        <f t="shared" si="82"/>
        <v>10461</v>
      </c>
      <c r="Q214" s="16"/>
      <c r="R214" s="445">
        <f t="shared" si="68"/>
        <v>10461</v>
      </c>
      <c r="S214" s="443"/>
      <c r="T214" s="445">
        <f t="shared" si="71"/>
        <v>10461</v>
      </c>
    </row>
    <row r="215" spans="1:20" ht="12.75" hidden="1">
      <c r="A215" s="166"/>
      <c r="B215" s="243"/>
      <c r="C215" s="166">
        <v>4110</v>
      </c>
      <c r="D215" s="163" t="s">
        <v>142</v>
      </c>
      <c r="E215" s="193">
        <v>22010</v>
      </c>
      <c r="F215" s="193">
        <v>24406</v>
      </c>
      <c r="G215" s="159">
        <v>0</v>
      </c>
      <c r="H215" s="193">
        <v>24406</v>
      </c>
      <c r="I215" s="159"/>
      <c r="J215" s="194">
        <f t="shared" si="80"/>
        <v>24406</v>
      </c>
      <c r="K215" s="16"/>
      <c r="L215" s="317">
        <f t="shared" si="81"/>
        <v>24406</v>
      </c>
      <c r="M215" s="317"/>
      <c r="N215" s="317"/>
      <c r="O215" s="317"/>
      <c r="P215" s="317">
        <f t="shared" si="82"/>
        <v>24406</v>
      </c>
      <c r="Q215" s="16"/>
      <c r="R215" s="445">
        <f t="shared" si="68"/>
        <v>24406</v>
      </c>
      <c r="S215" s="443"/>
      <c r="T215" s="445">
        <f t="shared" si="71"/>
        <v>24406</v>
      </c>
    </row>
    <row r="216" spans="1:20" ht="12.75" hidden="1">
      <c r="A216" s="166"/>
      <c r="B216" s="243"/>
      <c r="C216" s="166">
        <v>4120</v>
      </c>
      <c r="D216" s="163" t="s">
        <v>143</v>
      </c>
      <c r="E216" s="193">
        <v>2965</v>
      </c>
      <c r="F216" s="193">
        <v>3290</v>
      </c>
      <c r="G216" s="159">
        <v>0</v>
      </c>
      <c r="H216" s="193">
        <v>3290</v>
      </c>
      <c r="I216" s="159"/>
      <c r="J216" s="194">
        <f t="shared" si="80"/>
        <v>3290</v>
      </c>
      <c r="K216" s="16"/>
      <c r="L216" s="317">
        <f t="shared" si="81"/>
        <v>3290</v>
      </c>
      <c r="M216" s="317">
        <v>0</v>
      </c>
      <c r="N216" s="317"/>
      <c r="O216" s="317"/>
      <c r="P216" s="317">
        <f t="shared" si="82"/>
        <v>3290</v>
      </c>
      <c r="Q216" s="16"/>
      <c r="R216" s="445">
        <f t="shared" si="68"/>
        <v>3290</v>
      </c>
      <c r="S216" s="443"/>
      <c r="T216" s="445">
        <f t="shared" si="71"/>
        <v>3290</v>
      </c>
    </row>
    <row r="217" spans="1:20" ht="12.75" hidden="1">
      <c r="A217" s="166"/>
      <c r="B217" s="243"/>
      <c r="C217" s="166">
        <v>4210</v>
      </c>
      <c r="D217" s="163" t="s">
        <v>132</v>
      </c>
      <c r="E217" s="193">
        <v>5160</v>
      </c>
      <c r="F217" s="193">
        <v>5984</v>
      </c>
      <c r="G217" s="159">
        <v>0</v>
      </c>
      <c r="H217" s="193">
        <v>5984</v>
      </c>
      <c r="I217" s="159"/>
      <c r="J217" s="194">
        <f t="shared" si="80"/>
        <v>5984</v>
      </c>
      <c r="K217" s="16"/>
      <c r="L217" s="317">
        <f t="shared" si="81"/>
        <v>5984</v>
      </c>
      <c r="M217" s="317">
        <v>700</v>
      </c>
      <c r="N217" s="317"/>
      <c r="O217" s="317"/>
      <c r="P217" s="317">
        <f t="shared" si="82"/>
        <v>6684</v>
      </c>
      <c r="Q217" s="16"/>
      <c r="R217" s="445">
        <f t="shared" si="68"/>
        <v>6684</v>
      </c>
      <c r="S217" s="443"/>
      <c r="T217" s="445">
        <f t="shared" si="71"/>
        <v>6684</v>
      </c>
    </row>
    <row r="218" spans="1:20" ht="12.75" hidden="1">
      <c r="A218" s="166"/>
      <c r="B218" s="243"/>
      <c r="C218" s="166">
        <v>4260</v>
      </c>
      <c r="D218" s="163" t="s">
        <v>154</v>
      </c>
      <c r="E218" s="193">
        <v>4030</v>
      </c>
      <c r="F218" s="193">
        <v>4151</v>
      </c>
      <c r="G218" s="159">
        <v>0</v>
      </c>
      <c r="H218" s="193">
        <v>4151</v>
      </c>
      <c r="I218" s="159"/>
      <c r="J218" s="194">
        <f t="shared" si="80"/>
        <v>4151</v>
      </c>
      <c r="K218" s="16"/>
      <c r="L218" s="317">
        <f t="shared" si="81"/>
        <v>4151</v>
      </c>
      <c r="M218" s="317"/>
      <c r="N218" s="317"/>
      <c r="O218" s="317"/>
      <c r="P218" s="317">
        <f t="shared" si="82"/>
        <v>4151</v>
      </c>
      <c r="Q218" s="16"/>
      <c r="R218" s="445">
        <f t="shared" si="68"/>
        <v>4151</v>
      </c>
      <c r="S218" s="443"/>
      <c r="T218" s="445">
        <f t="shared" si="71"/>
        <v>4151</v>
      </c>
    </row>
    <row r="219" spans="1:20" ht="12.75" hidden="1">
      <c r="A219" s="166"/>
      <c r="B219" s="243"/>
      <c r="C219" s="166" t="s">
        <v>198</v>
      </c>
      <c r="D219" s="163" t="s">
        <v>199</v>
      </c>
      <c r="E219" s="193">
        <v>400</v>
      </c>
      <c r="F219" s="193">
        <v>400</v>
      </c>
      <c r="G219" s="159">
        <v>0</v>
      </c>
      <c r="H219" s="193">
        <v>400</v>
      </c>
      <c r="I219" s="159"/>
      <c r="J219" s="194">
        <f t="shared" si="80"/>
        <v>400</v>
      </c>
      <c r="K219" s="16"/>
      <c r="L219" s="317">
        <f t="shared" si="81"/>
        <v>400</v>
      </c>
      <c r="M219" s="317"/>
      <c r="N219" s="317"/>
      <c r="O219" s="317"/>
      <c r="P219" s="317">
        <f t="shared" si="82"/>
        <v>400</v>
      </c>
      <c r="Q219" s="16"/>
      <c r="R219" s="445">
        <f t="shared" si="68"/>
        <v>400</v>
      </c>
      <c r="S219" s="443"/>
      <c r="T219" s="445">
        <f t="shared" si="71"/>
        <v>400</v>
      </c>
    </row>
    <row r="220" spans="1:20" ht="12.75" hidden="1">
      <c r="A220" s="166"/>
      <c r="B220" s="243"/>
      <c r="C220" s="166" t="s">
        <v>214</v>
      </c>
      <c r="D220" s="163" t="s">
        <v>177</v>
      </c>
      <c r="E220" s="193">
        <v>200</v>
      </c>
      <c r="F220" s="193">
        <v>206</v>
      </c>
      <c r="G220" s="159">
        <v>0</v>
      </c>
      <c r="H220" s="193">
        <v>206</v>
      </c>
      <c r="I220" s="159"/>
      <c r="J220" s="194">
        <f t="shared" si="80"/>
        <v>206</v>
      </c>
      <c r="K220" s="16"/>
      <c r="L220" s="317">
        <f t="shared" si="81"/>
        <v>206</v>
      </c>
      <c r="M220" s="317">
        <v>300</v>
      </c>
      <c r="N220" s="317"/>
      <c r="O220" s="317"/>
      <c r="P220" s="317">
        <f t="shared" si="82"/>
        <v>506</v>
      </c>
      <c r="Q220" s="16"/>
      <c r="R220" s="445">
        <f t="shared" si="68"/>
        <v>506</v>
      </c>
      <c r="S220" s="443"/>
      <c r="T220" s="445">
        <f t="shared" si="71"/>
        <v>506</v>
      </c>
    </row>
    <row r="221" spans="1:20" ht="12.75" hidden="1">
      <c r="A221" s="166"/>
      <c r="B221" s="243"/>
      <c r="C221" s="166">
        <v>4300</v>
      </c>
      <c r="D221" s="163" t="s">
        <v>127</v>
      </c>
      <c r="E221" s="193">
        <v>8286</v>
      </c>
      <c r="F221" s="193">
        <v>10025</v>
      </c>
      <c r="G221" s="159">
        <v>0</v>
      </c>
      <c r="H221" s="193">
        <v>10025</v>
      </c>
      <c r="I221" s="159">
        <v>-720</v>
      </c>
      <c r="J221" s="194">
        <f t="shared" si="80"/>
        <v>9305</v>
      </c>
      <c r="K221" s="16"/>
      <c r="L221" s="317">
        <f t="shared" si="81"/>
        <v>9305</v>
      </c>
      <c r="M221" s="317">
        <v>-1000</v>
      </c>
      <c r="N221" s="317"/>
      <c r="O221" s="317"/>
      <c r="P221" s="317">
        <f t="shared" si="82"/>
        <v>8305</v>
      </c>
      <c r="Q221" s="16"/>
      <c r="R221" s="445">
        <f t="shared" si="68"/>
        <v>8305</v>
      </c>
      <c r="S221" s="443"/>
      <c r="T221" s="445">
        <f t="shared" si="71"/>
        <v>8305</v>
      </c>
    </row>
    <row r="222" spans="1:20" ht="24" hidden="1">
      <c r="A222" s="166"/>
      <c r="B222" s="243"/>
      <c r="C222" s="166" t="s">
        <v>311</v>
      </c>
      <c r="D222" s="163" t="s">
        <v>363</v>
      </c>
      <c r="E222" s="193"/>
      <c r="F222" s="193"/>
      <c r="G222" s="159"/>
      <c r="H222" s="193"/>
      <c r="I222" s="159">
        <v>720</v>
      </c>
      <c r="J222" s="194">
        <f t="shared" si="80"/>
        <v>720</v>
      </c>
      <c r="K222" s="16"/>
      <c r="L222" s="317">
        <f t="shared" si="81"/>
        <v>720</v>
      </c>
      <c r="M222" s="317"/>
      <c r="N222" s="317"/>
      <c r="O222" s="317"/>
      <c r="P222" s="317">
        <f t="shared" si="82"/>
        <v>720</v>
      </c>
      <c r="Q222" s="16"/>
      <c r="R222" s="445">
        <f t="shared" si="68"/>
        <v>720</v>
      </c>
      <c r="S222" s="443"/>
      <c r="T222" s="445">
        <f t="shared" si="71"/>
        <v>720</v>
      </c>
    </row>
    <row r="223" spans="1:20" ht="12.75" hidden="1">
      <c r="A223" s="166"/>
      <c r="B223" s="243"/>
      <c r="C223" s="166">
        <v>4410</v>
      </c>
      <c r="D223" s="163" t="s">
        <v>149</v>
      </c>
      <c r="E223" s="193">
        <v>1308</v>
      </c>
      <c r="F223" s="193">
        <v>1347</v>
      </c>
      <c r="G223" s="159">
        <v>0</v>
      </c>
      <c r="H223" s="193">
        <v>1347</v>
      </c>
      <c r="I223" s="159"/>
      <c r="J223" s="194">
        <f t="shared" si="80"/>
        <v>1347</v>
      </c>
      <c r="K223" s="16"/>
      <c r="L223" s="317">
        <f t="shared" si="81"/>
        <v>1347</v>
      </c>
      <c r="M223" s="317"/>
      <c r="N223" s="317"/>
      <c r="O223" s="317"/>
      <c r="P223" s="317">
        <f t="shared" si="82"/>
        <v>1347</v>
      </c>
      <c r="Q223" s="16"/>
      <c r="R223" s="445">
        <f t="shared" si="68"/>
        <v>1347</v>
      </c>
      <c r="S223" s="443"/>
      <c r="T223" s="445">
        <f t="shared" si="71"/>
        <v>1347</v>
      </c>
    </row>
    <row r="224" spans="1:20" ht="12.75" hidden="1">
      <c r="A224" s="166"/>
      <c r="B224" s="243"/>
      <c r="C224" s="166">
        <v>4430</v>
      </c>
      <c r="D224" s="163" t="s">
        <v>144</v>
      </c>
      <c r="E224" s="193">
        <v>410</v>
      </c>
      <c r="F224" s="193">
        <v>422</v>
      </c>
      <c r="G224" s="159">
        <v>0</v>
      </c>
      <c r="H224" s="193">
        <v>422</v>
      </c>
      <c r="I224" s="159"/>
      <c r="J224" s="194">
        <f t="shared" si="80"/>
        <v>422</v>
      </c>
      <c r="K224" s="16"/>
      <c r="L224" s="317">
        <f t="shared" si="81"/>
        <v>422</v>
      </c>
      <c r="M224" s="317"/>
      <c r="N224" s="317"/>
      <c r="O224" s="317"/>
      <c r="P224" s="317">
        <f t="shared" si="82"/>
        <v>422</v>
      </c>
      <c r="Q224" s="16"/>
      <c r="R224" s="445">
        <f t="shared" si="68"/>
        <v>422</v>
      </c>
      <c r="S224" s="443"/>
      <c r="T224" s="445">
        <f t="shared" si="71"/>
        <v>422</v>
      </c>
    </row>
    <row r="225" spans="1:20" ht="24" hidden="1">
      <c r="A225" s="166"/>
      <c r="B225" s="243"/>
      <c r="C225" s="166">
        <v>4440</v>
      </c>
      <c r="D225" s="167" t="s">
        <v>150</v>
      </c>
      <c r="E225" s="198">
        <v>3686</v>
      </c>
      <c r="F225" s="198">
        <v>4140</v>
      </c>
      <c r="G225" s="159">
        <v>0</v>
      </c>
      <c r="H225" s="198">
        <v>4140</v>
      </c>
      <c r="I225" s="159"/>
      <c r="J225" s="216">
        <f t="shared" si="80"/>
        <v>4140</v>
      </c>
      <c r="K225" s="16"/>
      <c r="L225" s="317">
        <f t="shared" si="81"/>
        <v>4140</v>
      </c>
      <c r="M225" s="317"/>
      <c r="N225" s="317"/>
      <c r="O225" s="317"/>
      <c r="P225" s="317">
        <f t="shared" si="82"/>
        <v>4140</v>
      </c>
      <c r="Q225" s="16"/>
      <c r="R225" s="445">
        <f t="shared" si="68"/>
        <v>4140</v>
      </c>
      <c r="S225" s="443"/>
      <c r="T225" s="445">
        <f t="shared" si="71"/>
        <v>4140</v>
      </c>
    </row>
    <row r="226" spans="1:20" ht="24" hidden="1">
      <c r="A226" s="166"/>
      <c r="B226" s="243" t="s">
        <v>215</v>
      </c>
      <c r="C226" s="166"/>
      <c r="D226" s="167" t="s">
        <v>216</v>
      </c>
      <c r="E226" s="207">
        <f>SUM(E227:E228)</f>
        <v>9135</v>
      </c>
      <c r="F226" s="207">
        <f>SUM(F227:F228)</f>
        <v>9542</v>
      </c>
      <c r="G226" s="159">
        <v>0</v>
      </c>
      <c r="H226" s="207">
        <f aca="true" t="shared" si="83" ref="H226:P226">SUM(H227:H228)</f>
        <v>9542</v>
      </c>
      <c r="I226" s="207">
        <f t="shared" si="83"/>
        <v>0</v>
      </c>
      <c r="J226" s="207">
        <f t="shared" si="83"/>
        <v>9542</v>
      </c>
      <c r="K226" s="207">
        <f t="shared" si="83"/>
        <v>0</v>
      </c>
      <c r="L226" s="205">
        <f t="shared" si="83"/>
        <v>9542</v>
      </c>
      <c r="M226" s="205">
        <f t="shared" si="83"/>
        <v>7720</v>
      </c>
      <c r="N226" s="205"/>
      <c r="O226" s="205"/>
      <c r="P226" s="205">
        <f t="shared" si="83"/>
        <v>17262</v>
      </c>
      <c r="Q226" s="16"/>
      <c r="R226" s="445">
        <f t="shared" si="68"/>
        <v>17262</v>
      </c>
      <c r="S226" s="443"/>
      <c r="T226" s="445">
        <f t="shared" si="71"/>
        <v>17262</v>
      </c>
    </row>
    <row r="227" spans="1:20" ht="12.75" hidden="1">
      <c r="A227" s="166"/>
      <c r="B227" s="243"/>
      <c r="C227" s="166">
        <v>4110</v>
      </c>
      <c r="D227" s="163" t="s">
        <v>142</v>
      </c>
      <c r="E227" s="193">
        <v>1167</v>
      </c>
      <c r="F227" s="193">
        <v>1335</v>
      </c>
      <c r="G227" s="159">
        <v>0</v>
      </c>
      <c r="H227" s="193">
        <v>1335</v>
      </c>
      <c r="I227" s="159"/>
      <c r="J227" s="194">
        <f>H227+I227</f>
        <v>1335</v>
      </c>
      <c r="K227" s="16"/>
      <c r="L227" s="317">
        <f>J227+K227</f>
        <v>1335</v>
      </c>
      <c r="M227" s="317">
        <v>1080</v>
      </c>
      <c r="N227" s="317"/>
      <c r="O227" s="317"/>
      <c r="P227" s="317">
        <f>L227+M227</f>
        <v>2415</v>
      </c>
      <c r="Q227" s="16"/>
      <c r="R227" s="445">
        <f t="shared" si="68"/>
        <v>2415</v>
      </c>
      <c r="S227" s="443"/>
      <c r="T227" s="445">
        <f t="shared" si="71"/>
        <v>2415</v>
      </c>
    </row>
    <row r="228" spans="1:20" ht="12.75" hidden="1">
      <c r="A228" s="166"/>
      <c r="B228" s="243"/>
      <c r="C228" s="166" t="s">
        <v>173</v>
      </c>
      <c r="D228" s="163" t="s">
        <v>174</v>
      </c>
      <c r="E228" s="193">
        <v>7968</v>
      </c>
      <c r="F228" s="193">
        <v>8207</v>
      </c>
      <c r="G228" s="159">
        <v>0</v>
      </c>
      <c r="H228" s="193">
        <v>8207</v>
      </c>
      <c r="I228" s="159"/>
      <c r="J228" s="194">
        <f>H228+I228</f>
        <v>8207</v>
      </c>
      <c r="K228" s="16"/>
      <c r="L228" s="317">
        <f>J228+K228</f>
        <v>8207</v>
      </c>
      <c r="M228" s="317">
        <v>6640</v>
      </c>
      <c r="N228" s="317"/>
      <c r="O228" s="317"/>
      <c r="P228" s="317">
        <f>L228+M228</f>
        <v>14847</v>
      </c>
      <c r="Q228" s="16"/>
      <c r="R228" s="445">
        <f t="shared" si="68"/>
        <v>14847</v>
      </c>
      <c r="S228" s="443"/>
      <c r="T228" s="445">
        <f t="shared" si="71"/>
        <v>14847</v>
      </c>
    </row>
    <row r="229" spans="1:20" ht="12.75" hidden="1">
      <c r="A229" s="166"/>
      <c r="B229" s="243" t="s">
        <v>218</v>
      </c>
      <c r="C229" s="166"/>
      <c r="D229" s="163" t="s">
        <v>16</v>
      </c>
      <c r="E229" s="193">
        <f>SUM(E230:E230)</f>
        <v>24273</v>
      </c>
      <c r="F229" s="193">
        <f aca="true" t="shared" si="84" ref="F229:P229">SUM(F230:F231)</f>
        <v>19168</v>
      </c>
      <c r="G229" s="159">
        <f t="shared" si="84"/>
        <v>1400</v>
      </c>
      <c r="H229" s="193">
        <f t="shared" si="84"/>
        <v>20568</v>
      </c>
      <c r="I229" s="193">
        <f t="shared" si="84"/>
        <v>8364</v>
      </c>
      <c r="J229" s="193">
        <f t="shared" si="84"/>
        <v>28932</v>
      </c>
      <c r="K229" s="193">
        <f t="shared" si="84"/>
        <v>0</v>
      </c>
      <c r="L229" s="181">
        <f t="shared" si="84"/>
        <v>28932</v>
      </c>
      <c r="M229" s="181">
        <f t="shared" si="84"/>
        <v>5000</v>
      </c>
      <c r="N229" s="181"/>
      <c r="O229" s="181"/>
      <c r="P229" s="181">
        <f t="shared" si="84"/>
        <v>33932</v>
      </c>
      <c r="Q229" s="16"/>
      <c r="R229" s="445">
        <f t="shared" si="68"/>
        <v>33932</v>
      </c>
      <c r="S229" s="443"/>
      <c r="T229" s="445">
        <f t="shared" si="71"/>
        <v>33932</v>
      </c>
    </row>
    <row r="230" spans="1:20" ht="12.75" hidden="1">
      <c r="A230" s="166"/>
      <c r="B230" s="243"/>
      <c r="C230" s="166">
        <v>3110</v>
      </c>
      <c r="D230" s="163" t="s">
        <v>217</v>
      </c>
      <c r="E230" s="193">
        <v>24273</v>
      </c>
      <c r="F230" s="193">
        <v>19168</v>
      </c>
      <c r="G230" s="159">
        <v>0</v>
      </c>
      <c r="H230" s="193">
        <v>19168</v>
      </c>
      <c r="I230" s="159">
        <v>8364</v>
      </c>
      <c r="J230" s="194">
        <f>H230+I230</f>
        <v>27532</v>
      </c>
      <c r="K230" s="16"/>
      <c r="L230" s="317">
        <f>J230+K230</f>
        <v>27532</v>
      </c>
      <c r="M230" s="317">
        <v>5000</v>
      </c>
      <c r="N230" s="317"/>
      <c r="O230" s="317"/>
      <c r="P230" s="317">
        <f>L230+M230</f>
        <v>32532</v>
      </c>
      <c r="Q230" s="16"/>
      <c r="R230" s="445">
        <f t="shared" si="68"/>
        <v>32532</v>
      </c>
      <c r="S230" s="443"/>
      <c r="T230" s="445">
        <f t="shared" si="71"/>
        <v>32532</v>
      </c>
    </row>
    <row r="231" spans="1:20" ht="12.75" hidden="1">
      <c r="A231" s="166"/>
      <c r="B231" s="243"/>
      <c r="C231" s="166">
        <v>4300</v>
      </c>
      <c r="D231" s="163" t="s">
        <v>127</v>
      </c>
      <c r="E231" s="193"/>
      <c r="F231" s="193"/>
      <c r="G231" s="159">
        <v>1400</v>
      </c>
      <c r="H231" s="193">
        <v>1400</v>
      </c>
      <c r="I231" s="159"/>
      <c r="J231" s="194">
        <f>H231+I231</f>
        <v>1400</v>
      </c>
      <c r="K231" s="16"/>
      <c r="L231" s="317">
        <f>J231+K231</f>
        <v>1400</v>
      </c>
      <c r="M231" s="317"/>
      <c r="N231" s="317"/>
      <c r="O231" s="317"/>
      <c r="P231" s="317">
        <f>L231+M231</f>
        <v>1400</v>
      </c>
      <c r="Q231" s="16"/>
      <c r="R231" s="445">
        <f t="shared" si="68"/>
        <v>1400</v>
      </c>
      <c r="S231" s="443"/>
      <c r="T231" s="445">
        <f t="shared" si="71"/>
        <v>1400</v>
      </c>
    </row>
    <row r="232" spans="1:20" ht="24" hidden="1">
      <c r="A232" s="172">
        <v>854</v>
      </c>
      <c r="B232" s="242"/>
      <c r="C232" s="172"/>
      <c r="D232" s="157" t="s">
        <v>110</v>
      </c>
      <c r="E232" s="192">
        <f>SUM(E233+E248)</f>
        <v>198874</v>
      </c>
      <c r="F232" s="192">
        <f>SUM(F233+F248)</f>
        <v>206595</v>
      </c>
      <c r="G232" s="174">
        <f>SUM(G233+G248+G250)</f>
        <v>154439</v>
      </c>
      <c r="H232" s="192">
        <f>SUM(H233+H248+H250)</f>
        <v>361034</v>
      </c>
      <c r="I232" s="192">
        <f>SUM(I233+I248+I250)</f>
        <v>0</v>
      </c>
      <c r="J232" s="192">
        <f>SUM(J233+J248+J250)</f>
        <v>361034</v>
      </c>
      <c r="K232" s="192">
        <f>SUM(K233++K246+K248+K250)</f>
        <v>23658</v>
      </c>
      <c r="L232" s="184">
        <f>SUM(L233+L246+L248+L250)</f>
        <v>384692</v>
      </c>
      <c r="M232" s="184">
        <f>SUM(M233+M246+M248+M250)</f>
        <v>0</v>
      </c>
      <c r="N232" s="184"/>
      <c r="O232" s="184"/>
      <c r="P232" s="184">
        <f>SUM(P233+P246+P248+P250)</f>
        <v>384692</v>
      </c>
      <c r="Q232" s="323">
        <f>SUM(Q233+Q246+Q248+Q250)</f>
        <v>0</v>
      </c>
      <c r="R232" s="445">
        <f>R233+R246+R248+R250</f>
        <v>384692</v>
      </c>
      <c r="S232" s="443"/>
      <c r="T232" s="445">
        <f t="shared" si="71"/>
        <v>384692</v>
      </c>
    </row>
    <row r="233" spans="1:20" ht="12.75" hidden="1">
      <c r="A233" s="166"/>
      <c r="B233" s="243">
        <v>85401</v>
      </c>
      <c r="C233" s="166"/>
      <c r="D233" s="163" t="s">
        <v>219</v>
      </c>
      <c r="E233" s="193">
        <f>SUM(E234:E245)</f>
        <v>198151</v>
      </c>
      <c r="F233" s="193">
        <f>SUM(F234:F245)</f>
        <v>206062</v>
      </c>
      <c r="G233" s="159">
        <v>0</v>
      </c>
      <c r="H233" s="193">
        <f aca="true" t="shared" si="85" ref="H233:P233">SUM(H234:H245)</f>
        <v>206062</v>
      </c>
      <c r="I233" s="193">
        <f t="shared" si="85"/>
        <v>0</v>
      </c>
      <c r="J233" s="193">
        <f t="shared" si="85"/>
        <v>206062</v>
      </c>
      <c r="K233" s="193">
        <f t="shared" si="85"/>
        <v>0</v>
      </c>
      <c r="L233" s="181">
        <f t="shared" si="85"/>
        <v>206062</v>
      </c>
      <c r="M233" s="181">
        <f t="shared" si="85"/>
        <v>0</v>
      </c>
      <c r="N233" s="181"/>
      <c r="O233" s="181"/>
      <c r="P233" s="181">
        <f t="shared" si="85"/>
        <v>206062</v>
      </c>
      <c r="Q233" s="16">
        <f>SUM(Q234:Q245)</f>
        <v>0</v>
      </c>
      <c r="R233" s="260">
        <f>SUM(R234:R245)</f>
        <v>206062</v>
      </c>
      <c r="S233" s="443"/>
      <c r="T233" s="445">
        <f t="shared" si="71"/>
        <v>206062</v>
      </c>
    </row>
    <row r="234" spans="1:20" ht="24" hidden="1">
      <c r="A234" s="166"/>
      <c r="B234" s="243"/>
      <c r="C234" s="166">
        <v>3020</v>
      </c>
      <c r="D234" s="163" t="s">
        <v>153</v>
      </c>
      <c r="E234" s="193">
        <v>4888</v>
      </c>
      <c r="F234" s="193">
        <v>5788</v>
      </c>
      <c r="G234" s="159">
        <v>0</v>
      </c>
      <c r="H234" s="193">
        <v>5788</v>
      </c>
      <c r="I234" s="159"/>
      <c r="J234" s="194">
        <f>H234+I234</f>
        <v>5788</v>
      </c>
      <c r="K234" s="16"/>
      <c r="L234" s="317">
        <f>J234+K234</f>
        <v>5788</v>
      </c>
      <c r="M234" s="317"/>
      <c r="N234" s="317"/>
      <c r="O234" s="317"/>
      <c r="P234" s="317">
        <f>L234+M234</f>
        <v>5788</v>
      </c>
      <c r="Q234" s="16"/>
      <c r="R234" s="445">
        <f>P234+Q234</f>
        <v>5788</v>
      </c>
      <c r="S234" s="443"/>
      <c r="T234" s="445">
        <f t="shared" si="71"/>
        <v>5788</v>
      </c>
    </row>
    <row r="235" spans="1:20" ht="24" hidden="1">
      <c r="A235" s="166"/>
      <c r="B235" s="243"/>
      <c r="C235" s="166">
        <v>4010</v>
      </c>
      <c r="D235" s="163" t="s">
        <v>147</v>
      </c>
      <c r="E235" s="193">
        <v>121295</v>
      </c>
      <c r="F235" s="193">
        <v>140705</v>
      </c>
      <c r="G235" s="159">
        <v>0</v>
      </c>
      <c r="H235" s="193">
        <v>140705</v>
      </c>
      <c r="I235" s="159"/>
      <c r="J235" s="194">
        <f aca="true" t="shared" si="86" ref="J235:J255">H235+I235</f>
        <v>140705</v>
      </c>
      <c r="K235" s="16"/>
      <c r="L235" s="317">
        <f aca="true" t="shared" si="87" ref="L235:L245">J235+K235</f>
        <v>140705</v>
      </c>
      <c r="M235" s="317"/>
      <c r="N235" s="317"/>
      <c r="O235" s="317"/>
      <c r="P235" s="317">
        <f aca="true" t="shared" si="88" ref="P235:P245">L235+M235</f>
        <v>140705</v>
      </c>
      <c r="Q235" s="16"/>
      <c r="R235" s="445">
        <f aca="true" t="shared" si="89" ref="R235:R255">P235+Q235</f>
        <v>140705</v>
      </c>
      <c r="S235" s="443"/>
      <c r="T235" s="445">
        <f t="shared" si="71"/>
        <v>140705</v>
      </c>
    </row>
    <row r="236" spans="1:20" ht="12.75" hidden="1">
      <c r="A236" s="166"/>
      <c r="B236" s="243"/>
      <c r="C236" s="166">
        <v>4040</v>
      </c>
      <c r="D236" s="163" t="s">
        <v>148</v>
      </c>
      <c r="E236" s="193">
        <v>9429</v>
      </c>
      <c r="F236" s="193">
        <v>10310</v>
      </c>
      <c r="G236" s="159">
        <v>0</v>
      </c>
      <c r="H236" s="193">
        <v>10310</v>
      </c>
      <c r="I236" s="159"/>
      <c r="J236" s="194">
        <f t="shared" si="86"/>
        <v>10310</v>
      </c>
      <c r="K236" s="16"/>
      <c r="L236" s="317">
        <f t="shared" si="87"/>
        <v>10310</v>
      </c>
      <c r="M236" s="317"/>
      <c r="N236" s="317"/>
      <c r="O236" s="317"/>
      <c r="P236" s="317">
        <f t="shared" si="88"/>
        <v>10310</v>
      </c>
      <c r="Q236" s="16"/>
      <c r="R236" s="445">
        <f t="shared" si="89"/>
        <v>10310</v>
      </c>
      <c r="S236" s="443"/>
      <c r="T236" s="445">
        <f t="shared" si="71"/>
        <v>10310</v>
      </c>
    </row>
    <row r="237" spans="1:20" ht="12.75" hidden="1">
      <c r="A237" s="166"/>
      <c r="B237" s="243"/>
      <c r="C237" s="166">
        <v>4110</v>
      </c>
      <c r="D237" s="163" t="s">
        <v>142</v>
      </c>
      <c r="E237" s="193">
        <v>24330</v>
      </c>
      <c r="F237" s="193">
        <v>28074</v>
      </c>
      <c r="G237" s="159">
        <v>0</v>
      </c>
      <c r="H237" s="193">
        <v>28074</v>
      </c>
      <c r="I237" s="159"/>
      <c r="J237" s="194">
        <f t="shared" si="86"/>
        <v>28074</v>
      </c>
      <c r="K237" s="16"/>
      <c r="L237" s="317">
        <f t="shared" si="87"/>
        <v>28074</v>
      </c>
      <c r="M237" s="317"/>
      <c r="N237" s="317"/>
      <c r="O237" s="317"/>
      <c r="P237" s="317">
        <f t="shared" si="88"/>
        <v>28074</v>
      </c>
      <c r="Q237" s="16"/>
      <c r="R237" s="445">
        <f t="shared" si="89"/>
        <v>28074</v>
      </c>
      <c r="S237" s="443"/>
      <c r="T237" s="445">
        <f t="shared" si="71"/>
        <v>28074</v>
      </c>
    </row>
    <row r="238" spans="1:20" ht="12.75" hidden="1">
      <c r="A238" s="166"/>
      <c r="B238" s="243"/>
      <c r="C238" s="166">
        <v>4120</v>
      </c>
      <c r="D238" s="163" t="s">
        <v>143</v>
      </c>
      <c r="E238" s="193">
        <v>3300</v>
      </c>
      <c r="F238" s="193">
        <v>3823</v>
      </c>
      <c r="G238" s="159">
        <v>0</v>
      </c>
      <c r="H238" s="193">
        <v>3823</v>
      </c>
      <c r="I238" s="159"/>
      <c r="J238" s="194">
        <f t="shared" si="86"/>
        <v>3823</v>
      </c>
      <c r="K238" s="16"/>
      <c r="L238" s="317">
        <f t="shared" si="87"/>
        <v>3823</v>
      </c>
      <c r="M238" s="317"/>
      <c r="N238" s="317"/>
      <c r="O238" s="317"/>
      <c r="P238" s="317">
        <f t="shared" si="88"/>
        <v>3823</v>
      </c>
      <c r="Q238" s="16"/>
      <c r="R238" s="445">
        <f t="shared" si="89"/>
        <v>3823</v>
      </c>
      <c r="S238" s="443"/>
      <c r="T238" s="445">
        <f t="shared" si="71"/>
        <v>3823</v>
      </c>
    </row>
    <row r="239" spans="1:20" ht="36" hidden="1">
      <c r="A239" s="166"/>
      <c r="B239" s="243"/>
      <c r="C239" s="166">
        <v>4140</v>
      </c>
      <c r="D239" s="163" t="s">
        <v>175</v>
      </c>
      <c r="E239" s="193">
        <v>638</v>
      </c>
      <c r="F239" s="193">
        <v>780</v>
      </c>
      <c r="G239" s="159">
        <v>0</v>
      </c>
      <c r="H239" s="193">
        <v>780</v>
      </c>
      <c r="I239" s="159"/>
      <c r="J239" s="194">
        <f t="shared" si="86"/>
        <v>780</v>
      </c>
      <c r="K239" s="16"/>
      <c r="L239" s="317">
        <f t="shared" si="87"/>
        <v>780</v>
      </c>
      <c r="M239" s="317"/>
      <c r="N239" s="317"/>
      <c r="O239" s="317"/>
      <c r="P239" s="317">
        <f t="shared" si="88"/>
        <v>780</v>
      </c>
      <c r="Q239" s="16">
        <v>-276</v>
      </c>
      <c r="R239" s="445">
        <f t="shared" si="89"/>
        <v>504</v>
      </c>
      <c r="S239" s="443"/>
      <c r="T239" s="445">
        <f t="shared" si="71"/>
        <v>504</v>
      </c>
    </row>
    <row r="240" spans="1:20" ht="12.75" hidden="1">
      <c r="A240" s="166"/>
      <c r="B240" s="243"/>
      <c r="C240" s="166">
        <v>4210</v>
      </c>
      <c r="D240" s="163" t="s">
        <v>132</v>
      </c>
      <c r="E240" s="193">
        <v>4227</v>
      </c>
      <c r="F240" s="193">
        <v>4354</v>
      </c>
      <c r="G240" s="159">
        <v>0</v>
      </c>
      <c r="H240" s="193">
        <v>4354</v>
      </c>
      <c r="I240" s="159"/>
      <c r="J240" s="194">
        <f t="shared" si="86"/>
        <v>4354</v>
      </c>
      <c r="K240" s="16"/>
      <c r="L240" s="317">
        <f t="shared" si="87"/>
        <v>4354</v>
      </c>
      <c r="M240" s="317"/>
      <c r="N240" s="317"/>
      <c r="O240" s="317"/>
      <c r="P240" s="317">
        <f t="shared" si="88"/>
        <v>4354</v>
      </c>
      <c r="Q240" s="16"/>
      <c r="R240" s="445">
        <f t="shared" si="89"/>
        <v>4354</v>
      </c>
      <c r="S240" s="443"/>
      <c r="T240" s="445">
        <f t="shared" si="71"/>
        <v>4354</v>
      </c>
    </row>
    <row r="241" spans="1:20" ht="12.75" hidden="1">
      <c r="A241" s="166"/>
      <c r="B241" s="243"/>
      <c r="C241" s="166">
        <v>4260</v>
      </c>
      <c r="D241" s="163" t="s">
        <v>154</v>
      </c>
      <c r="E241" s="193">
        <v>1519</v>
      </c>
      <c r="F241" s="193">
        <v>1565</v>
      </c>
      <c r="G241" s="159">
        <v>0</v>
      </c>
      <c r="H241" s="193">
        <v>1565</v>
      </c>
      <c r="I241" s="159"/>
      <c r="J241" s="194">
        <f t="shared" si="86"/>
        <v>1565</v>
      </c>
      <c r="K241" s="16"/>
      <c r="L241" s="317">
        <f t="shared" si="87"/>
        <v>1565</v>
      </c>
      <c r="M241" s="317"/>
      <c r="N241" s="317"/>
      <c r="O241" s="317"/>
      <c r="P241" s="317">
        <f t="shared" si="88"/>
        <v>1565</v>
      </c>
      <c r="Q241" s="16"/>
      <c r="R241" s="445">
        <f t="shared" si="89"/>
        <v>1565</v>
      </c>
      <c r="S241" s="443"/>
      <c r="T241" s="445">
        <f t="shared" si="71"/>
        <v>1565</v>
      </c>
    </row>
    <row r="242" spans="1:20" ht="12.75" hidden="1">
      <c r="A242" s="166"/>
      <c r="B242" s="243"/>
      <c r="C242" s="166">
        <v>4270</v>
      </c>
      <c r="D242" s="163" t="s">
        <v>133</v>
      </c>
      <c r="E242" s="193">
        <v>20000</v>
      </c>
      <c r="F242" s="193">
        <v>0</v>
      </c>
      <c r="G242" s="159">
        <v>0</v>
      </c>
      <c r="H242" s="193">
        <v>0</v>
      </c>
      <c r="I242" s="159"/>
      <c r="J242" s="194">
        <f t="shared" si="86"/>
        <v>0</v>
      </c>
      <c r="K242" s="16"/>
      <c r="L242" s="317">
        <f t="shared" si="87"/>
        <v>0</v>
      </c>
      <c r="M242" s="317"/>
      <c r="N242" s="317"/>
      <c r="O242" s="317"/>
      <c r="P242" s="317">
        <f t="shared" si="88"/>
        <v>0</v>
      </c>
      <c r="Q242" s="16"/>
      <c r="R242" s="445">
        <f t="shared" si="89"/>
        <v>0</v>
      </c>
      <c r="S242" s="443"/>
      <c r="T242" s="445">
        <f t="shared" si="71"/>
        <v>0</v>
      </c>
    </row>
    <row r="243" spans="1:20" ht="12.75" hidden="1">
      <c r="A243" s="166"/>
      <c r="B243" s="243"/>
      <c r="C243" s="166">
        <v>4300</v>
      </c>
      <c r="D243" s="163" t="s">
        <v>127</v>
      </c>
      <c r="E243" s="193">
        <v>740</v>
      </c>
      <c r="F243" s="193">
        <v>1262</v>
      </c>
      <c r="G243" s="159">
        <v>0</v>
      </c>
      <c r="H243" s="193">
        <v>1262</v>
      </c>
      <c r="I243" s="159"/>
      <c r="J243" s="194">
        <f t="shared" si="86"/>
        <v>1262</v>
      </c>
      <c r="K243" s="16"/>
      <c r="L243" s="317">
        <f t="shared" si="87"/>
        <v>1262</v>
      </c>
      <c r="M243" s="317"/>
      <c r="N243" s="317"/>
      <c r="O243" s="317"/>
      <c r="P243" s="317">
        <f t="shared" si="88"/>
        <v>1262</v>
      </c>
      <c r="Q243" s="16">
        <v>276</v>
      </c>
      <c r="R243" s="445">
        <f t="shared" si="89"/>
        <v>1538</v>
      </c>
      <c r="S243" s="443"/>
      <c r="T243" s="445">
        <f t="shared" si="71"/>
        <v>1538</v>
      </c>
    </row>
    <row r="244" spans="1:20" ht="12.75" hidden="1">
      <c r="A244" s="166"/>
      <c r="B244" s="243"/>
      <c r="C244" s="166">
        <v>4410</v>
      </c>
      <c r="D244" s="163" t="s">
        <v>149</v>
      </c>
      <c r="E244" s="193">
        <v>1080</v>
      </c>
      <c r="F244" s="193">
        <v>1612</v>
      </c>
      <c r="G244" s="159">
        <v>0</v>
      </c>
      <c r="H244" s="193">
        <v>1612</v>
      </c>
      <c r="I244" s="159"/>
      <c r="J244" s="194">
        <f t="shared" si="86"/>
        <v>1612</v>
      </c>
      <c r="K244" s="16"/>
      <c r="L244" s="317">
        <f t="shared" si="87"/>
        <v>1612</v>
      </c>
      <c r="M244" s="317"/>
      <c r="N244" s="317"/>
      <c r="O244" s="317"/>
      <c r="P244" s="317">
        <f t="shared" si="88"/>
        <v>1612</v>
      </c>
      <c r="Q244" s="16"/>
      <c r="R244" s="445">
        <f t="shared" si="89"/>
        <v>1612</v>
      </c>
      <c r="S244" s="443"/>
      <c r="T244" s="445">
        <f t="shared" si="71"/>
        <v>1612</v>
      </c>
    </row>
    <row r="245" spans="1:20" ht="24" hidden="1">
      <c r="A245" s="166"/>
      <c r="B245" s="243"/>
      <c r="C245" s="166">
        <v>4440</v>
      </c>
      <c r="D245" s="163" t="s">
        <v>150</v>
      </c>
      <c r="E245" s="193">
        <v>6705</v>
      </c>
      <c r="F245" s="193">
        <v>7789</v>
      </c>
      <c r="G245" s="159">
        <v>0</v>
      </c>
      <c r="H245" s="193">
        <v>7789</v>
      </c>
      <c r="I245" s="159"/>
      <c r="J245" s="194">
        <f t="shared" si="86"/>
        <v>7789</v>
      </c>
      <c r="K245" s="16"/>
      <c r="L245" s="317">
        <f t="shared" si="87"/>
        <v>7789</v>
      </c>
      <c r="M245" s="317"/>
      <c r="N245" s="317"/>
      <c r="O245" s="317"/>
      <c r="P245" s="317">
        <f t="shared" si="88"/>
        <v>7789</v>
      </c>
      <c r="Q245" s="16"/>
      <c r="R245" s="445">
        <f t="shared" si="89"/>
        <v>7789</v>
      </c>
      <c r="S245" s="443"/>
      <c r="T245" s="445">
        <f t="shared" si="71"/>
        <v>7789</v>
      </c>
    </row>
    <row r="246" spans="1:20" ht="12.75" hidden="1">
      <c r="A246" s="166"/>
      <c r="B246" s="243" t="s">
        <v>332</v>
      </c>
      <c r="C246" s="166"/>
      <c r="D246" s="163" t="s">
        <v>334</v>
      </c>
      <c r="E246" s="193"/>
      <c r="F246" s="193"/>
      <c r="G246" s="159"/>
      <c r="H246" s="193"/>
      <c r="I246" s="159"/>
      <c r="J246" s="194">
        <v>0</v>
      </c>
      <c r="K246" s="259">
        <v>20658</v>
      </c>
      <c r="L246" s="317">
        <f>L247</f>
        <v>20658</v>
      </c>
      <c r="M246" s="317">
        <f>M247</f>
        <v>0</v>
      </c>
      <c r="N246" s="317"/>
      <c r="O246" s="317"/>
      <c r="P246" s="317">
        <f>P247</f>
        <v>20658</v>
      </c>
      <c r="Q246" s="16"/>
      <c r="R246" s="445">
        <f t="shared" si="89"/>
        <v>20658</v>
      </c>
      <c r="S246" s="443"/>
      <c r="T246" s="445">
        <f t="shared" si="71"/>
        <v>20658</v>
      </c>
    </row>
    <row r="247" spans="1:20" ht="12.75" hidden="1">
      <c r="A247" s="166"/>
      <c r="B247" s="243"/>
      <c r="C247" s="166" t="s">
        <v>333</v>
      </c>
      <c r="D247" s="163" t="s">
        <v>335</v>
      </c>
      <c r="E247" s="193"/>
      <c r="F247" s="193"/>
      <c r="G247" s="159"/>
      <c r="H247" s="193"/>
      <c r="I247" s="159"/>
      <c r="J247" s="194">
        <v>0</v>
      </c>
      <c r="K247" s="259">
        <v>20658</v>
      </c>
      <c r="L247" s="317">
        <v>20658</v>
      </c>
      <c r="M247" s="317"/>
      <c r="N247" s="317"/>
      <c r="O247" s="317"/>
      <c r="P247" s="317">
        <f>L247+M247</f>
        <v>20658</v>
      </c>
      <c r="Q247" s="16"/>
      <c r="R247" s="445">
        <f t="shared" si="89"/>
        <v>20658</v>
      </c>
      <c r="S247" s="443"/>
      <c r="T247" s="445">
        <f t="shared" si="71"/>
        <v>20658</v>
      </c>
    </row>
    <row r="248" spans="1:20" ht="24" hidden="1">
      <c r="A248" s="166"/>
      <c r="B248" s="243">
        <v>85446</v>
      </c>
      <c r="C248" s="166"/>
      <c r="D248" s="163" t="s">
        <v>186</v>
      </c>
      <c r="E248" s="193">
        <v>723</v>
      </c>
      <c r="F248" s="193">
        <f>SUM(F249)</f>
        <v>533</v>
      </c>
      <c r="G248" s="159">
        <v>0</v>
      </c>
      <c r="H248" s="193">
        <f>SUM(H249)</f>
        <v>533</v>
      </c>
      <c r="I248" s="159"/>
      <c r="J248" s="194">
        <f t="shared" si="86"/>
        <v>533</v>
      </c>
      <c r="K248" s="194">
        <f>K249</f>
        <v>0</v>
      </c>
      <c r="L248" s="330">
        <f>L249</f>
        <v>533</v>
      </c>
      <c r="M248" s="330">
        <f>M249</f>
        <v>0</v>
      </c>
      <c r="N248" s="330"/>
      <c r="O248" s="330"/>
      <c r="P248" s="330">
        <f>P249</f>
        <v>533</v>
      </c>
      <c r="Q248" s="16"/>
      <c r="R248" s="445">
        <f t="shared" si="89"/>
        <v>533</v>
      </c>
      <c r="S248" s="443"/>
      <c r="T248" s="445">
        <f t="shared" si="71"/>
        <v>533</v>
      </c>
    </row>
    <row r="249" spans="1:20" ht="12.75" hidden="1">
      <c r="A249" s="166"/>
      <c r="B249" s="243"/>
      <c r="C249" s="166">
        <v>3250</v>
      </c>
      <c r="D249" s="163" t="s">
        <v>188</v>
      </c>
      <c r="E249" s="193">
        <v>723</v>
      </c>
      <c r="F249" s="193">
        <v>533</v>
      </c>
      <c r="G249" s="159">
        <v>0</v>
      </c>
      <c r="H249" s="193">
        <v>533</v>
      </c>
      <c r="I249" s="159"/>
      <c r="J249" s="194">
        <f t="shared" si="86"/>
        <v>533</v>
      </c>
      <c r="K249" s="16"/>
      <c r="L249" s="317">
        <f>J249+K249</f>
        <v>533</v>
      </c>
      <c r="M249" s="317"/>
      <c r="N249" s="317"/>
      <c r="O249" s="317"/>
      <c r="P249" s="317">
        <f>L249+M249</f>
        <v>533</v>
      </c>
      <c r="Q249" s="16"/>
      <c r="R249" s="445">
        <f t="shared" si="89"/>
        <v>533</v>
      </c>
      <c r="S249" s="443"/>
      <c r="T249" s="445">
        <f t="shared" si="71"/>
        <v>533</v>
      </c>
    </row>
    <row r="250" spans="1:20" ht="12.75" hidden="1">
      <c r="A250" s="166"/>
      <c r="B250" s="243" t="s">
        <v>270</v>
      </c>
      <c r="C250" s="166"/>
      <c r="D250" s="163" t="s">
        <v>16</v>
      </c>
      <c r="E250" s="193"/>
      <c r="F250" s="193">
        <v>0</v>
      </c>
      <c r="G250" s="177">
        <v>154439</v>
      </c>
      <c r="H250" s="193">
        <f>SUM(H255)</f>
        <v>154439</v>
      </c>
      <c r="I250" s="159"/>
      <c r="J250" s="194">
        <f t="shared" si="86"/>
        <v>154439</v>
      </c>
      <c r="K250" s="194">
        <f>K251+K255</f>
        <v>3000</v>
      </c>
      <c r="L250" s="330">
        <f>SUM(L251:L255)</f>
        <v>157439</v>
      </c>
      <c r="M250" s="330">
        <f>SUM(M251:M255)</f>
        <v>0</v>
      </c>
      <c r="N250" s="330"/>
      <c r="O250" s="330"/>
      <c r="P250" s="330">
        <f>SUM(P251:P255)</f>
        <v>157439</v>
      </c>
      <c r="Q250" s="16"/>
      <c r="R250" s="445">
        <f t="shared" si="89"/>
        <v>157439</v>
      </c>
      <c r="S250" s="443"/>
      <c r="T250" s="445">
        <f t="shared" si="71"/>
        <v>157439</v>
      </c>
    </row>
    <row r="251" spans="1:20" ht="72" hidden="1">
      <c r="A251" s="166"/>
      <c r="B251" s="243"/>
      <c r="C251" s="166" t="s">
        <v>138</v>
      </c>
      <c r="D251" s="163" t="s">
        <v>139</v>
      </c>
      <c r="E251" s="193"/>
      <c r="F251" s="193"/>
      <c r="G251" s="177"/>
      <c r="H251" s="193"/>
      <c r="I251" s="159"/>
      <c r="J251" s="194">
        <v>0</v>
      </c>
      <c r="K251" s="227">
        <v>3000</v>
      </c>
      <c r="L251" s="333">
        <v>3000</v>
      </c>
      <c r="M251" s="317">
        <v>-3000</v>
      </c>
      <c r="N251" s="317"/>
      <c r="O251" s="317"/>
      <c r="P251" s="317">
        <f>L251+M251</f>
        <v>0</v>
      </c>
      <c r="Q251" s="16"/>
      <c r="R251" s="445">
        <f t="shared" si="89"/>
        <v>0</v>
      </c>
      <c r="S251" s="443"/>
      <c r="T251" s="445">
        <f t="shared" si="71"/>
        <v>0</v>
      </c>
    </row>
    <row r="252" spans="1:20" ht="12.75" hidden="1">
      <c r="A252" s="166"/>
      <c r="B252" s="243"/>
      <c r="C252" s="334" t="s">
        <v>173</v>
      </c>
      <c r="D252" s="163" t="s">
        <v>174</v>
      </c>
      <c r="E252" s="195"/>
      <c r="F252" s="195"/>
      <c r="G252" s="159"/>
      <c r="H252" s="195"/>
      <c r="I252" s="159"/>
      <c r="J252" s="194"/>
      <c r="K252" s="259"/>
      <c r="L252" s="317"/>
      <c r="M252" s="317">
        <v>1500</v>
      </c>
      <c r="N252" s="317"/>
      <c r="O252" s="317"/>
      <c r="P252" s="317">
        <f>L252+M252</f>
        <v>1500</v>
      </c>
      <c r="Q252" s="16"/>
      <c r="R252" s="445">
        <f t="shared" si="89"/>
        <v>1500</v>
      </c>
      <c r="S252" s="443"/>
      <c r="T252" s="445">
        <f t="shared" si="71"/>
        <v>1500</v>
      </c>
    </row>
    <row r="253" spans="1:20" ht="12.75" hidden="1">
      <c r="A253" s="166"/>
      <c r="B253" s="243"/>
      <c r="C253" s="335" t="s">
        <v>191</v>
      </c>
      <c r="D253" s="163" t="s">
        <v>132</v>
      </c>
      <c r="E253" s="285"/>
      <c r="F253" s="285"/>
      <c r="G253" s="83"/>
      <c r="H253" s="285"/>
      <c r="I253" s="83"/>
      <c r="J253" s="227"/>
      <c r="K253" s="259"/>
      <c r="L253" s="317"/>
      <c r="M253" s="317">
        <v>750</v>
      </c>
      <c r="N253" s="317"/>
      <c r="O253" s="317"/>
      <c r="P253" s="317">
        <f>L253+M253</f>
        <v>750</v>
      </c>
      <c r="Q253" s="16"/>
      <c r="R253" s="445">
        <f t="shared" si="89"/>
        <v>750</v>
      </c>
      <c r="S253" s="443"/>
      <c r="T253" s="445">
        <f t="shared" si="71"/>
        <v>750</v>
      </c>
    </row>
    <row r="254" spans="1:20" ht="12.75" hidden="1">
      <c r="A254" s="166"/>
      <c r="B254" s="243"/>
      <c r="C254" s="336">
        <v>4300</v>
      </c>
      <c r="D254" s="163" t="s">
        <v>127</v>
      </c>
      <c r="M254" s="317">
        <v>750</v>
      </c>
      <c r="N254" s="317"/>
      <c r="O254" s="317"/>
      <c r="P254" s="317">
        <f>L254+M254</f>
        <v>750</v>
      </c>
      <c r="Q254" s="16"/>
      <c r="R254" s="445">
        <f t="shared" si="89"/>
        <v>750</v>
      </c>
      <c r="S254" s="443"/>
      <c r="T254" s="445">
        <f t="shared" si="71"/>
        <v>750</v>
      </c>
    </row>
    <row r="255" spans="1:20" ht="12.75" hidden="1">
      <c r="A255" s="166"/>
      <c r="B255" s="243"/>
      <c r="C255" s="166" t="s">
        <v>180</v>
      </c>
      <c r="D255" s="163" t="s">
        <v>181</v>
      </c>
      <c r="E255" s="193"/>
      <c r="F255" s="193">
        <v>0</v>
      </c>
      <c r="G255" s="177">
        <v>154439</v>
      </c>
      <c r="H255" s="193">
        <f>SUM(F255:G255)</f>
        <v>154439</v>
      </c>
      <c r="I255" s="159"/>
      <c r="J255" s="194">
        <f t="shared" si="86"/>
        <v>154439</v>
      </c>
      <c r="K255" s="16"/>
      <c r="L255" s="317">
        <f>J255+K255</f>
        <v>154439</v>
      </c>
      <c r="M255" s="317"/>
      <c r="N255" s="317"/>
      <c r="O255" s="317"/>
      <c r="P255" s="317">
        <f>L255+M255</f>
        <v>154439</v>
      </c>
      <c r="Q255" s="16"/>
      <c r="R255" s="445">
        <f t="shared" si="89"/>
        <v>154439</v>
      </c>
      <c r="S255" s="443"/>
      <c r="T255" s="445">
        <f t="shared" si="71"/>
        <v>154439</v>
      </c>
    </row>
    <row r="256" spans="1:20" ht="24" hidden="1">
      <c r="A256" s="172">
        <v>900</v>
      </c>
      <c r="B256" s="242"/>
      <c r="C256" s="172"/>
      <c r="D256" s="157" t="s">
        <v>111</v>
      </c>
      <c r="E256" s="192">
        <f>SUM(E257+E260+E263+E266+E268+E272+E275)</f>
        <v>983818</v>
      </c>
      <c r="F256" s="192">
        <f>SUM(F257+F260+F263+F266+F268+F272+F275)</f>
        <v>1191021</v>
      </c>
      <c r="G256" s="159">
        <v>0</v>
      </c>
      <c r="H256" s="192">
        <f aca="true" t="shared" si="90" ref="H256:R256">SUM(H257+H260+H263+H266+H268+H272+H275)</f>
        <v>1191021</v>
      </c>
      <c r="I256" s="192">
        <f t="shared" si="90"/>
        <v>53650</v>
      </c>
      <c r="J256" s="192">
        <f t="shared" si="90"/>
        <v>1244671</v>
      </c>
      <c r="K256" s="192">
        <f t="shared" si="90"/>
        <v>18016</v>
      </c>
      <c r="L256" s="184">
        <f t="shared" si="90"/>
        <v>1262687</v>
      </c>
      <c r="M256" s="184">
        <f t="shared" si="90"/>
        <v>21500</v>
      </c>
      <c r="N256" s="184"/>
      <c r="O256" s="184"/>
      <c r="P256" s="184">
        <f t="shared" si="90"/>
        <v>1284187</v>
      </c>
      <c r="Q256" s="323">
        <f t="shared" si="90"/>
        <v>31000</v>
      </c>
      <c r="R256" s="455">
        <f t="shared" si="90"/>
        <v>1315187</v>
      </c>
      <c r="S256" s="443"/>
      <c r="T256" s="445">
        <f t="shared" si="71"/>
        <v>1315187</v>
      </c>
    </row>
    <row r="257" spans="1:20" ht="24" hidden="1">
      <c r="A257" s="166"/>
      <c r="B257" s="243">
        <v>90001</v>
      </c>
      <c r="C257" s="166"/>
      <c r="D257" s="163" t="s">
        <v>220</v>
      </c>
      <c r="E257" s="193">
        <f>SUM(E258:E259)</f>
        <v>10000</v>
      </c>
      <c r="F257" s="193">
        <f>SUM(F258:F259)</f>
        <v>10000</v>
      </c>
      <c r="G257" s="159">
        <v>0</v>
      </c>
      <c r="H257" s="193">
        <f aca="true" t="shared" si="91" ref="H257:P257">SUM(H258:H259)</f>
        <v>10000</v>
      </c>
      <c r="I257" s="193">
        <f t="shared" si="91"/>
        <v>0</v>
      </c>
      <c r="J257" s="193">
        <f t="shared" si="91"/>
        <v>10000</v>
      </c>
      <c r="K257" s="193">
        <f t="shared" si="91"/>
        <v>0</v>
      </c>
      <c r="L257" s="181">
        <f t="shared" si="91"/>
        <v>10000</v>
      </c>
      <c r="M257" s="181">
        <f t="shared" si="91"/>
        <v>0</v>
      </c>
      <c r="N257" s="181"/>
      <c r="O257" s="181"/>
      <c r="P257" s="181">
        <f t="shared" si="91"/>
        <v>10000</v>
      </c>
      <c r="Q257" s="16"/>
      <c r="R257" s="445">
        <f aca="true" t="shared" si="92" ref="R257:R262">P257+Q257</f>
        <v>10000</v>
      </c>
      <c r="S257" s="443"/>
      <c r="T257" s="445">
        <f aca="true" t="shared" si="93" ref="T257:T303">R257+S257</f>
        <v>10000</v>
      </c>
    </row>
    <row r="258" spans="1:20" ht="12.75" hidden="1">
      <c r="A258" s="166"/>
      <c r="B258" s="243"/>
      <c r="C258" s="166" t="s">
        <v>140</v>
      </c>
      <c r="D258" s="163" t="s">
        <v>127</v>
      </c>
      <c r="E258" s="193">
        <v>5000</v>
      </c>
      <c r="F258" s="193">
        <v>5000</v>
      </c>
      <c r="G258" s="159">
        <v>0</v>
      </c>
      <c r="H258" s="193">
        <v>5000</v>
      </c>
      <c r="I258" s="159"/>
      <c r="J258" s="194">
        <f>H258+I258</f>
        <v>5000</v>
      </c>
      <c r="K258" s="16"/>
      <c r="L258" s="317">
        <f>J258+K258</f>
        <v>5000</v>
      </c>
      <c r="M258" s="317"/>
      <c r="N258" s="317"/>
      <c r="O258" s="317"/>
      <c r="P258" s="317">
        <f>L258+M258</f>
        <v>5000</v>
      </c>
      <c r="Q258" s="16"/>
      <c r="R258" s="445">
        <f t="shared" si="92"/>
        <v>5000</v>
      </c>
      <c r="S258" s="443"/>
      <c r="T258" s="445">
        <f t="shared" si="93"/>
        <v>5000</v>
      </c>
    </row>
    <row r="259" spans="1:20" ht="12.75" hidden="1">
      <c r="A259" s="166"/>
      <c r="B259" s="243"/>
      <c r="C259" s="166">
        <v>4430</v>
      </c>
      <c r="D259" s="163" t="s">
        <v>144</v>
      </c>
      <c r="E259" s="193">
        <v>5000</v>
      </c>
      <c r="F259" s="193">
        <v>5000</v>
      </c>
      <c r="G259" s="159">
        <v>0</v>
      </c>
      <c r="H259" s="193">
        <v>5000</v>
      </c>
      <c r="I259" s="159"/>
      <c r="J259" s="194">
        <f>H259+I259</f>
        <v>5000</v>
      </c>
      <c r="K259" s="16"/>
      <c r="L259" s="317">
        <f>J259+K259</f>
        <v>5000</v>
      </c>
      <c r="M259" s="317"/>
      <c r="N259" s="317"/>
      <c r="O259" s="317"/>
      <c r="P259" s="317">
        <f>L259+M259</f>
        <v>5000</v>
      </c>
      <c r="Q259" s="16"/>
      <c r="R259" s="445">
        <f t="shared" si="92"/>
        <v>5000</v>
      </c>
      <c r="S259" s="443"/>
      <c r="T259" s="445">
        <f t="shared" si="93"/>
        <v>5000</v>
      </c>
    </row>
    <row r="260" spans="1:20" ht="12.75" hidden="1">
      <c r="A260" s="166"/>
      <c r="B260" s="243">
        <v>90003</v>
      </c>
      <c r="C260" s="166"/>
      <c r="D260" s="163" t="s">
        <v>221</v>
      </c>
      <c r="E260" s="193">
        <f>SUM(E261:E262)</f>
        <v>12000</v>
      </c>
      <c r="F260" s="193">
        <f>SUM(F261:F262)</f>
        <v>12390</v>
      </c>
      <c r="G260" s="159">
        <v>0</v>
      </c>
      <c r="H260" s="193">
        <f aca="true" t="shared" si="94" ref="H260:P260">SUM(H261:H262)</f>
        <v>12390</v>
      </c>
      <c r="I260" s="193">
        <f t="shared" si="94"/>
        <v>0</v>
      </c>
      <c r="J260" s="193">
        <f t="shared" si="94"/>
        <v>12390</v>
      </c>
      <c r="K260" s="193">
        <f t="shared" si="94"/>
        <v>0</v>
      </c>
      <c r="L260" s="181">
        <f t="shared" si="94"/>
        <v>12390</v>
      </c>
      <c r="M260" s="181">
        <f t="shared" si="94"/>
        <v>4500</v>
      </c>
      <c r="N260" s="181"/>
      <c r="O260" s="181"/>
      <c r="P260" s="181">
        <f t="shared" si="94"/>
        <v>16890</v>
      </c>
      <c r="Q260" s="16"/>
      <c r="R260" s="445">
        <f t="shared" si="92"/>
        <v>16890</v>
      </c>
      <c r="S260" s="443"/>
      <c r="T260" s="445">
        <f t="shared" si="93"/>
        <v>16890</v>
      </c>
    </row>
    <row r="261" spans="1:20" ht="12.75" hidden="1">
      <c r="A261" s="166"/>
      <c r="B261" s="243"/>
      <c r="C261" s="166">
        <v>4210</v>
      </c>
      <c r="D261" s="163" t="s">
        <v>132</v>
      </c>
      <c r="E261" s="193">
        <v>3000</v>
      </c>
      <c r="F261" s="193">
        <v>3090</v>
      </c>
      <c r="G261" s="159">
        <v>0</v>
      </c>
      <c r="H261" s="193">
        <v>3090</v>
      </c>
      <c r="I261" s="159"/>
      <c r="J261" s="217">
        <f>H261+I261</f>
        <v>3090</v>
      </c>
      <c r="K261" s="16"/>
      <c r="L261" s="317">
        <f>J261+K261</f>
        <v>3090</v>
      </c>
      <c r="M261" s="317"/>
      <c r="N261" s="317"/>
      <c r="O261" s="317"/>
      <c r="P261" s="317">
        <f>L261+M261</f>
        <v>3090</v>
      </c>
      <c r="Q261" s="16"/>
      <c r="R261" s="445">
        <f t="shared" si="92"/>
        <v>3090</v>
      </c>
      <c r="S261" s="443"/>
      <c r="T261" s="445">
        <f t="shared" si="93"/>
        <v>3090</v>
      </c>
    </row>
    <row r="262" spans="1:20" ht="12.75" hidden="1">
      <c r="A262" s="166"/>
      <c r="B262" s="243"/>
      <c r="C262" s="166">
        <v>4300</v>
      </c>
      <c r="D262" s="163" t="s">
        <v>127</v>
      </c>
      <c r="E262" s="193">
        <v>9000</v>
      </c>
      <c r="F262" s="193">
        <v>9300</v>
      </c>
      <c r="G262" s="159">
        <v>0</v>
      </c>
      <c r="H262" s="193">
        <v>9300</v>
      </c>
      <c r="I262" s="159"/>
      <c r="J262" s="217">
        <f>H262+I262</f>
        <v>9300</v>
      </c>
      <c r="K262" s="16"/>
      <c r="L262" s="317">
        <f>J262+K262</f>
        <v>9300</v>
      </c>
      <c r="M262" s="317">
        <v>4500</v>
      </c>
      <c r="N262" s="317"/>
      <c r="O262" s="317"/>
      <c r="P262" s="317">
        <f>L262+M262</f>
        <v>13800</v>
      </c>
      <c r="Q262" s="16"/>
      <c r="R262" s="445">
        <f t="shared" si="92"/>
        <v>13800</v>
      </c>
      <c r="S262" s="443"/>
      <c r="T262" s="445">
        <f t="shared" si="93"/>
        <v>13800</v>
      </c>
    </row>
    <row r="263" spans="1:20" ht="24" hidden="1">
      <c r="A263" s="166"/>
      <c r="B263" s="243">
        <v>90004</v>
      </c>
      <c r="C263" s="166"/>
      <c r="D263" s="163" t="s">
        <v>223</v>
      </c>
      <c r="E263" s="193">
        <f>SUM(E264:E265)</f>
        <v>3570</v>
      </c>
      <c r="F263" s="193">
        <f>SUM(F264:F265)</f>
        <v>3680</v>
      </c>
      <c r="G263" s="159">
        <v>0</v>
      </c>
      <c r="H263" s="193">
        <f aca="true" t="shared" si="95" ref="H263:P263">SUM(H264:H265)</f>
        <v>3680</v>
      </c>
      <c r="I263" s="193">
        <f t="shared" si="95"/>
        <v>0</v>
      </c>
      <c r="J263" s="193">
        <f t="shared" si="95"/>
        <v>3680</v>
      </c>
      <c r="K263" s="193">
        <f t="shared" si="95"/>
        <v>0</v>
      </c>
      <c r="L263" s="181">
        <f t="shared" si="95"/>
        <v>3680</v>
      </c>
      <c r="M263" s="181">
        <f t="shared" si="95"/>
        <v>0</v>
      </c>
      <c r="N263" s="181"/>
      <c r="O263" s="181"/>
      <c r="P263" s="181">
        <f t="shared" si="95"/>
        <v>3680</v>
      </c>
      <c r="Q263" s="16">
        <f>SUM(Q264:Q265)</f>
        <v>10000</v>
      </c>
      <c r="R263" s="260">
        <f>SUM(R264:R265)</f>
        <v>13680</v>
      </c>
      <c r="S263" s="443"/>
      <c r="T263" s="445">
        <f t="shared" si="93"/>
        <v>13680</v>
      </c>
    </row>
    <row r="264" spans="1:20" ht="12.75" hidden="1">
      <c r="A264" s="166"/>
      <c r="B264" s="243"/>
      <c r="C264" s="166">
        <v>4210</v>
      </c>
      <c r="D264" s="163" t="s">
        <v>132</v>
      </c>
      <c r="E264" s="193">
        <v>2000</v>
      </c>
      <c r="F264" s="193">
        <v>2100</v>
      </c>
      <c r="G264" s="159">
        <v>0</v>
      </c>
      <c r="H264" s="193">
        <v>2100</v>
      </c>
      <c r="I264" s="159"/>
      <c r="J264" s="194">
        <f>H264+I264</f>
        <v>2100</v>
      </c>
      <c r="K264" s="16"/>
      <c r="L264" s="317">
        <f>J264+K264</f>
        <v>2100</v>
      </c>
      <c r="M264" s="317"/>
      <c r="N264" s="317"/>
      <c r="O264" s="317"/>
      <c r="P264" s="317">
        <f>L264+M264</f>
        <v>2100</v>
      </c>
      <c r="Q264" s="16">
        <v>2000</v>
      </c>
      <c r="R264" s="445">
        <f>P264+Q264</f>
        <v>4100</v>
      </c>
      <c r="S264" s="443"/>
      <c r="T264" s="445">
        <f t="shared" si="93"/>
        <v>4100</v>
      </c>
    </row>
    <row r="265" spans="1:20" ht="12.75" hidden="1">
      <c r="A265" s="166"/>
      <c r="B265" s="243"/>
      <c r="C265" s="166">
        <v>4300</v>
      </c>
      <c r="D265" s="163" t="s">
        <v>127</v>
      </c>
      <c r="E265" s="193">
        <v>1570</v>
      </c>
      <c r="F265" s="193">
        <v>1580</v>
      </c>
      <c r="G265" s="159">
        <v>0</v>
      </c>
      <c r="H265" s="193">
        <v>1580</v>
      </c>
      <c r="I265" s="159"/>
      <c r="J265" s="194">
        <f>H265+I265</f>
        <v>1580</v>
      </c>
      <c r="K265" s="16"/>
      <c r="L265" s="317">
        <f>J265+K265</f>
        <v>1580</v>
      </c>
      <c r="M265" s="317"/>
      <c r="N265" s="317"/>
      <c r="O265" s="317"/>
      <c r="P265" s="317">
        <f>L265+M265</f>
        <v>1580</v>
      </c>
      <c r="Q265" s="16">
        <v>8000</v>
      </c>
      <c r="R265" s="445">
        <f>P265+Q265</f>
        <v>9580</v>
      </c>
      <c r="S265" s="443"/>
      <c r="T265" s="445">
        <f t="shared" si="93"/>
        <v>9580</v>
      </c>
    </row>
    <row r="266" spans="1:20" ht="12.75" hidden="1">
      <c r="A266" s="166"/>
      <c r="B266" s="243">
        <v>90013</v>
      </c>
      <c r="C266" s="166"/>
      <c r="D266" s="163" t="s">
        <v>224</v>
      </c>
      <c r="E266" s="193">
        <v>6750</v>
      </c>
      <c r="F266" s="193">
        <f>SUM(F267)</f>
        <v>6750</v>
      </c>
      <c r="G266" s="159">
        <v>0</v>
      </c>
      <c r="H266" s="193">
        <f aca="true" t="shared" si="96" ref="H266:P266">SUM(H267)</f>
        <v>6750</v>
      </c>
      <c r="I266" s="193">
        <f t="shared" si="96"/>
        <v>0</v>
      </c>
      <c r="J266" s="193">
        <f t="shared" si="96"/>
        <v>6750</v>
      </c>
      <c r="K266" s="193">
        <f t="shared" si="96"/>
        <v>0</v>
      </c>
      <c r="L266" s="181">
        <f t="shared" si="96"/>
        <v>6750</v>
      </c>
      <c r="M266" s="181">
        <f t="shared" si="96"/>
        <v>0</v>
      </c>
      <c r="N266" s="181"/>
      <c r="O266" s="181"/>
      <c r="P266" s="181">
        <f t="shared" si="96"/>
        <v>6750</v>
      </c>
      <c r="Q266" s="16"/>
      <c r="R266" s="445">
        <f aca="true" t="shared" si="97" ref="R266:R274">P266+Q266</f>
        <v>6750</v>
      </c>
      <c r="S266" s="443"/>
      <c r="T266" s="445">
        <f t="shared" si="93"/>
        <v>6750</v>
      </c>
    </row>
    <row r="267" spans="1:20" ht="72" hidden="1">
      <c r="A267" s="166"/>
      <c r="B267" s="243"/>
      <c r="C267" s="166">
        <v>6300</v>
      </c>
      <c r="D267" s="163" t="s">
        <v>222</v>
      </c>
      <c r="E267" s="195">
        <v>6750</v>
      </c>
      <c r="F267" s="195">
        <v>6750</v>
      </c>
      <c r="G267" s="159">
        <v>0</v>
      </c>
      <c r="H267" s="195">
        <v>6750</v>
      </c>
      <c r="I267" s="159"/>
      <c r="J267" s="194">
        <f>H267+I267</f>
        <v>6750</v>
      </c>
      <c r="K267" s="16"/>
      <c r="L267" s="317">
        <f>K267+J267</f>
        <v>6750</v>
      </c>
      <c r="M267" s="317"/>
      <c r="N267" s="317"/>
      <c r="O267" s="317"/>
      <c r="P267" s="317">
        <f>L267+M267</f>
        <v>6750</v>
      </c>
      <c r="Q267" s="16"/>
      <c r="R267" s="445">
        <f t="shared" si="97"/>
        <v>6750</v>
      </c>
      <c r="S267" s="443"/>
      <c r="T267" s="445">
        <f t="shared" si="93"/>
        <v>6750</v>
      </c>
    </row>
    <row r="268" spans="1:20" ht="12.75" hidden="1">
      <c r="A268" s="166"/>
      <c r="B268" s="243">
        <v>90015</v>
      </c>
      <c r="C268" s="166"/>
      <c r="D268" s="163" t="s">
        <v>112</v>
      </c>
      <c r="E268" s="193">
        <f>SUM(E269:E270)</f>
        <v>245378</v>
      </c>
      <c r="F268" s="193">
        <f>SUM(F269:F271)</f>
        <v>514375</v>
      </c>
      <c r="G268" s="159">
        <v>0</v>
      </c>
      <c r="H268" s="193">
        <f aca="true" t="shared" si="98" ref="H268:P268">SUM(H269:H271)</f>
        <v>514375</v>
      </c>
      <c r="I268" s="193">
        <f t="shared" si="98"/>
        <v>0</v>
      </c>
      <c r="J268" s="193">
        <f t="shared" si="98"/>
        <v>514375</v>
      </c>
      <c r="K268" s="193">
        <f t="shared" si="98"/>
        <v>0</v>
      </c>
      <c r="L268" s="181">
        <f t="shared" si="98"/>
        <v>514375</v>
      </c>
      <c r="M268" s="181">
        <f t="shared" si="98"/>
        <v>0</v>
      </c>
      <c r="N268" s="181"/>
      <c r="O268" s="181"/>
      <c r="P268" s="181">
        <f t="shared" si="98"/>
        <v>514375</v>
      </c>
      <c r="Q268" s="16"/>
      <c r="R268" s="445">
        <f t="shared" si="97"/>
        <v>514375</v>
      </c>
      <c r="S268" s="443"/>
      <c r="T268" s="445">
        <f t="shared" si="93"/>
        <v>514375</v>
      </c>
    </row>
    <row r="269" spans="1:20" ht="12.75" hidden="1">
      <c r="A269" s="166"/>
      <c r="B269" s="243"/>
      <c r="C269" s="166">
        <v>4260</v>
      </c>
      <c r="D269" s="163" t="s">
        <v>154</v>
      </c>
      <c r="E269" s="193">
        <v>147951</v>
      </c>
      <c r="F269" s="193">
        <v>162600</v>
      </c>
      <c r="G269" s="159">
        <v>0</v>
      </c>
      <c r="H269" s="193">
        <v>162600</v>
      </c>
      <c r="I269" s="159"/>
      <c r="J269" s="194">
        <f>H269+I269</f>
        <v>162600</v>
      </c>
      <c r="K269" s="16"/>
      <c r="L269" s="317">
        <f>J269+K269</f>
        <v>162600</v>
      </c>
      <c r="M269" s="317"/>
      <c r="N269" s="317"/>
      <c r="O269" s="317"/>
      <c r="P269" s="317">
        <f>L269+M269</f>
        <v>162600</v>
      </c>
      <c r="Q269" s="16"/>
      <c r="R269" s="445">
        <f t="shared" si="97"/>
        <v>162600</v>
      </c>
      <c r="S269" s="443"/>
      <c r="T269" s="445">
        <f t="shared" si="93"/>
        <v>162600</v>
      </c>
    </row>
    <row r="270" spans="1:20" ht="12.75" hidden="1">
      <c r="A270" s="166"/>
      <c r="B270" s="243"/>
      <c r="C270" s="166">
        <v>4270</v>
      </c>
      <c r="D270" s="163" t="s">
        <v>133</v>
      </c>
      <c r="E270" s="193">
        <v>97427</v>
      </c>
      <c r="F270" s="193">
        <v>107230</v>
      </c>
      <c r="G270" s="159">
        <v>0</v>
      </c>
      <c r="H270" s="193">
        <v>107230</v>
      </c>
      <c r="I270" s="159"/>
      <c r="J270" s="194">
        <f>H270+I270</f>
        <v>107230</v>
      </c>
      <c r="K270" s="16"/>
      <c r="L270" s="317">
        <f>J270+K270</f>
        <v>107230</v>
      </c>
      <c r="M270" s="317"/>
      <c r="N270" s="317"/>
      <c r="O270" s="317"/>
      <c r="P270" s="317">
        <f>L270+M270</f>
        <v>107230</v>
      </c>
      <c r="Q270" s="16"/>
      <c r="R270" s="445">
        <f t="shared" si="97"/>
        <v>107230</v>
      </c>
      <c r="S270" s="443"/>
      <c r="T270" s="445">
        <f t="shared" si="93"/>
        <v>107230</v>
      </c>
    </row>
    <row r="271" spans="1:20" ht="24" hidden="1">
      <c r="A271" s="166"/>
      <c r="B271" s="243"/>
      <c r="C271" s="166" t="s">
        <v>178</v>
      </c>
      <c r="D271" s="163" t="s">
        <v>121</v>
      </c>
      <c r="E271" s="193">
        <v>0</v>
      </c>
      <c r="F271" s="193">
        <v>244545</v>
      </c>
      <c r="G271" s="159">
        <v>0</v>
      </c>
      <c r="H271" s="193">
        <v>244545</v>
      </c>
      <c r="I271" s="159"/>
      <c r="J271" s="194">
        <f>H271+I271</f>
        <v>244545</v>
      </c>
      <c r="K271" s="16"/>
      <c r="L271" s="317">
        <f>J271+K271</f>
        <v>244545</v>
      </c>
      <c r="M271" s="317"/>
      <c r="N271" s="317"/>
      <c r="O271" s="317"/>
      <c r="P271" s="317">
        <f>L271+M271</f>
        <v>244545</v>
      </c>
      <c r="Q271" s="16"/>
      <c r="R271" s="445">
        <f t="shared" si="97"/>
        <v>244545</v>
      </c>
      <c r="S271" s="443"/>
      <c r="T271" s="445">
        <f t="shared" si="93"/>
        <v>244545</v>
      </c>
    </row>
    <row r="272" spans="1:20" ht="12.75" hidden="1">
      <c r="A272" s="166"/>
      <c r="B272" s="245">
        <v>90017</v>
      </c>
      <c r="C272" s="166"/>
      <c r="D272" s="167" t="s">
        <v>225</v>
      </c>
      <c r="E272" s="193">
        <f>SUM(E273:E273)</f>
        <v>529220</v>
      </c>
      <c r="F272" s="193">
        <f>SUM(F273:F273)</f>
        <v>571076</v>
      </c>
      <c r="G272" s="159">
        <v>0</v>
      </c>
      <c r="H272" s="193">
        <f aca="true" t="shared" si="99" ref="H272:P272">SUM(H273:H273+H274)</f>
        <v>571076</v>
      </c>
      <c r="I272" s="193">
        <f t="shared" si="99"/>
        <v>53650</v>
      </c>
      <c r="J272" s="193">
        <f t="shared" si="99"/>
        <v>624726</v>
      </c>
      <c r="K272" s="193">
        <f t="shared" si="99"/>
        <v>0</v>
      </c>
      <c r="L272" s="181">
        <f t="shared" si="99"/>
        <v>624726</v>
      </c>
      <c r="M272" s="181">
        <f t="shared" si="99"/>
        <v>0</v>
      </c>
      <c r="N272" s="181"/>
      <c r="O272" s="181"/>
      <c r="P272" s="181">
        <f t="shared" si="99"/>
        <v>624726</v>
      </c>
      <c r="Q272" s="16"/>
      <c r="R272" s="445">
        <f t="shared" si="97"/>
        <v>624726</v>
      </c>
      <c r="S272" s="443"/>
      <c r="T272" s="445">
        <f t="shared" si="93"/>
        <v>624726</v>
      </c>
    </row>
    <row r="273" spans="1:20" ht="24" hidden="1">
      <c r="A273" s="166"/>
      <c r="B273" s="243"/>
      <c r="C273" s="166">
        <v>2650</v>
      </c>
      <c r="D273" s="163" t="s">
        <v>226</v>
      </c>
      <c r="E273" s="195">
        <v>529220</v>
      </c>
      <c r="F273" s="195">
        <v>571076</v>
      </c>
      <c r="G273" s="159">
        <v>0</v>
      </c>
      <c r="H273" s="195">
        <v>571076</v>
      </c>
      <c r="I273" s="159"/>
      <c r="J273" s="194">
        <f>H273+I273</f>
        <v>571076</v>
      </c>
      <c r="K273" s="16"/>
      <c r="L273" s="317">
        <f>J273+K273</f>
        <v>571076</v>
      </c>
      <c r="M273" s="317"/>
      <c r="N273" s="317"/>
      <c r="O273" s="317"/>
      <c r="P273" s="317">
        <f>L273+M273</f>
        <v>571076</v>
      </c>
      <c r="Q273" s="16"/>
      <c r="R273" s="445">
        <f t="shared" si="97"/>
        <v>571076</v>
      </c>
      <c r="S273" s="443"/>
      <c r="T273" s="445">
        <f t="shared" si="93"/>
        <v>571076</v>
      </c>
    </row>
    <row r="274" spans="1:20" ht="60" hidden="1">
      <c r="A274" s="166"/>
      <c r="B274" s="243"/>
      <c r="C274" s="166" t="s">
        <v>313</v>
      </c>
      <c r="D274" s="163" t="s">
        <v>314</v>
      </c>
      <c r="E274" s="195"/>
      <c r="F274" s="195"/>
      <c r="G274" s="159"/>
      <c r="H274" s="195"/>
      <c r="I274" s="177">
        <v>53650</v>
      </c>
      <c r="J274" s="194">
        <f>H274+I274</f>
        <v>53650</v>
      </c>
      <c r="K274" s="16"/>
      <c r="L274" s="317">
        <f>J274+K274</f>
        <v>53650</v>
      </c>
      <c r="M274" s="317"/>
      <c r="N274" s="317"/>
      <c r="O274" s="317"/>
      <c r="P274" s="317">
        <f>L274+M274</f>
        <v>53650</v>
      </c>
      <c r="Q274" s="16"/>
      <c r="R274" s="445">
        <f t="shared" si="97"/>
        <v>53650</v>
      </c>
      <c r="S274" s="443"/>
      <c r="T274" s="445">
        <f t="shared" si="93"/>
        <v>53650</v>
      </c>
    </row>
    <row r="275" spans="1:20" ht="12.75" hidden="1">
      <c r="A275" s="166"/>
      <c r="B275" s="243">
        <v>90095</v>
      </c>
      <c r="C275" s="166"/>
      <c r="D275" s="163" t="s">
        <v>16</v>
      </c>
      <c r="E275" s="193">
        <f>SUM(E276:E279)</f>
        <v>176900</v>
      </c>
      <c r="F275" s="193">
        <f>SUM(F276:F279)</f>
        <v>72750</v>
      </c>
      <c r="G275" s="159">
        <v>0</v>
      </c>
      <c r="H275" s="193">
        <f aca="true" t="shared" si="100" ref="H275:P275">SUM(H276:H279)</f>
        <v>72750</v>
      </c>
      <c r="I275" s="193">
        <f t="shared" si="100"/>
        <v>0</v>
      </c>
      <c r="J275" s="193">
        <f t="shared" si="100"/>
        <v>72750</v>
      </c>
      <c r="K275" s="193">
        <f t="shared" si="100"/>
        <v>18016</v>
      </c>
      <c r="L275" s="181">
        <f t="shared" si="100"/>
        <v>90766</v>
      </c>
      <c r="M275" s="181">
        <f t="shared" si="100"/>
        <v>17000</v>
      </c>
      <c r="N275" s="181"/>
      <c r="O275" s="181"/>
      <c r="P275" s="181">
        <f t="shared" si="100"/>
        <v>107766</v>
      </c>
      <c r="Q275" s="16">
        <f>SUM(Q276:Q279)</f>
        <v>21000</v>
      </c>
      <c r="R275" s="260">
        <f>SUM(R276:R279)</f>
        <v>128766</v>
      </c>
      <c r="S275" s="443"/>
      <c r="T275" s="445">
        <f t="shared" si="93"/>
        <v>128766</v>
      </c>
    </row>
    <row r="276" spans="1:20" ht="12.75" hidden="1">
      <c r="A276" s="166"/>
      <c r="B276" s="243"/>
      <c r="C276" s="166">
        <v>4210</v>
      </c>
      <c r="D276" s="163" t="s">
        <v>132</v>
      </c>
      <c r="E276" s="193">
        <v>42300</v>
      </c>
      <c r="F276" s="193">
        <v>13000</v>
      </c>
      <c r="G276" s="159">
        <v>0</v>
      </c>
      <c r="H276" s="193">
        <v>13000</v>
      </c>
      <c r="I276" s="159"/>
      <c r="J276" s="194">
        <f>H276+I276</f>
        <v>13000</v>
      </c>
      <c r="K276" s="16">
        <v>16216</v>
      </c>
      <c r="L276" s="317">
        <f>J276+K276</f>
        <v>29216</v>
      </c>
      <c r="M276" s="317">
        <v>-5000</v>
      </c>
      <c r="N276" s="317"/>
      <c r="O276" s="317"/>
      <c r="P276" s="317">
        <f>L276+M276</f>
        <v>24216</v>
      </c>
      <c r="Q276" s="16"/>
      <c r="R276" s="445">
        <f>P276+Q276</f>
        <v>24216</v>
      </c>
      <c r="S276" s="443"/>
      <c r="T276" s="445">
        <f t="shared" si="93"/>
        <v>24216</v>
      </c>
    </row>
    <row r="277" spans="1:20" ht="12.75" hidden="1">
      <c r="A277" s="166"/>
      <c r="B277" s="243"/>
      <c r="C277" s="166">
        <v>4260</v>
      </c>
      <c r="D277" s="163" t="s">
        <v>154</v>
      </c>
      <c r="E277" s="193">
        <v>25000</v>
      </c>
      <c r="F277" s="193">
        <f>SUM(E277*1.03)</f>
        <v>25750</v>
      </c>
      <c r="G277" s="159">
        <v>0</v>
      </c>
      <c r="H277" s="193">
        <v>25750</v>
      </c>
      <c r="I277" s="159"/>
      <c r="J277" s="194">
        <f>H277+I277</f>
        <v>25750</v>
      </c>
      <c r="K277" s="16">
        <v>1800</v>
      </c>
      <c r="L277" s="317">
        <f>J277+K277</f>
        <v>27550</v>
      </c>
      <c r="M277" s="317"/>
      <c r="N277" s="317"/>
      <c r="O277" s="317"/>
      <c r="P277" s="317">
        <f>L277+M277</f>
        <v>27550</v>
      </c>
      <c r="Q277" s="16"/>
      <c r="R277" s="445">
        <f>P277+Q277</f>
        <v>27550</v>
      </c>
      <c r="S277" s="443"/>
      <c r="T277" s="445">
        <f t="shared" si="93"/>
        <v>27550</v>
      </c>
    </row>
    <row r="278" spans="1:20" ht="12.75" hidden="1">
      <c r="A278" s="166"/>
      <c r="B278" s="243"/>
      <c r="C278" s="166">
        <v>4270</v>
      </c>
      <c r="D278" s="163" t="s">
        <v>133</v>
      </c>
      <c r="E278" s="193">
        <v>24000</v>
      </c>
      <c r="F278" s="193">
        <v>14000</v>
      </c>
      <c r="G278" s="159">
        <v>0</v>
      </c>
      <c r="H278" s="193">
        <v>14000</v>
      </c>
      <c r="I278" s="159"/>
      <c r="J278" s="194">
        <f>H278+I278</f>
        <v>14000</v>
      </c>
      <c r="K278" s="16"/>
      <c r="L278" s="317">
        <f>J278+K278</f>
        <v>14000</v>
      </c>
      <c r="M278" s="317">
        <v>5000</v>
      </c>
      <c r="N278" s="317"/>
      <c r="O278" s="317"/>
      <c r="P278" s="317">
        <f>L278+M278</f>
        <v>19000</v>
      </c>
      <c r="Q278" s="16">
        <v>8000</v>
      </c>
      <c r="R278" s="445">
        <f>P278+Q278</f>
        <v>27000</v>
      </c>
      <c r="S278" s="443"/>
      <c r="T278" s="445">
        <f t="shared" si="93"/>
        <v>27000</v>
      </c>
    </row>
    <row r="279" spans="1:20" ht="12.75" hidden="1">
      <c r="A279" s="166"/>
      <c r="B279" s="243"/>
      <c r="C279" s="166">
        <v>4300</v>
      </c>
      <c r="D279" s="163" t="s">
        <v>127</v>
      </c>
      <c r="E279" s="193">
        <v>85600</v>
      </c>
      <c r="F279" s="193">
        <v>20000</v>
      </c>
      <c r="G279" s="159">
        <v>0</v>
      </c>
      <c r="H279" s="193">
        <v>20000</v>
      </c>
      <c r="I279" s="159"/>
      <c r="J279" s="194">
        <f>H279+I279</f>
        <v>20000</v>
      </c>
      <c r="K279" s="16"/>
      <c r="L279" s="317">
        <f>J279+K279</f>
        <v>20000</v>
      </c>
      <c r="M279" s="317">
        <v>17000</v>
      </c>
      <c r="N279" s="317"/>
      <c r="O279" s="317"/>
      <c r="P279" s="317">
        <f>L279+M279</f>
        <v>37000</v>
      </c>
      <c r="Q279" s="16">
        <v>13000</v>
      </c>
      <c r="R279" s="445">
        <f>P279+Q279</f>
        <v>50000</v>
      </c>
      <c r="S279" s="443"/>
      <c r="T279" s="445">
        <f t="shared" si="93"/>
        <v>50000</v>
      </c>
    </row>
    <row r="280" spans="1:20" ht="24" hidden="1">
      <c r="A280" s="172">
        <v>921</v>
      </c>
      <c r="B280" s="242"/>
      <c r="C280" s="172"/>
      <c r="D280" s="157" t="s">
        <v>227</v>
      </c>
      <c r="E280" s="192">
        <f>SUM(E281+E283)</f>
        <v>333280</v>
      </c>
      <c r="F280" s="192">
        <f>SUM(F281+F283)</f>
        <v>376560</v>
      </c>
      <c r="G280" s="159">
        <v>0</v>
      </c>
      <c r="H280" s="192">
        <f>SUM(H281+H283)</f>
        <v>376560</v>
      </c>
      <c r="I280" s="192">
        <f>SUM(I281+I283)</f>
        <v>0</v>
      </c>
      <c r="J280" s="192">
        <f>SUM(J281+J283)</f>
        <v>376560</v>
      </c>
      <c r="K280" s="192">
        <f>SUM(K281+K283+K285+K288)</f>
        <v>51500</v>
      </c>
      <c r="L280" s="184">
        <f>SUM(L281+L283+L285+L288)</f>
        <v>428060</v>
      </c>
      <c r="M280" s="184">
        <f>SUM(M281+M283+M285+M288)</f>
        <v>800</v>
      </c>
      <c r="N280" s="184"/>
      <c r="O280" s="184"/>
      <c r="P280" s="184">
        <f>SUM(P281+P283+P285+P288)</f>
        <v>428860</v>
      </c>
      <c r="Q280" s="16"/>
      <c r="R280" s="444">
        <f>R281+R283+R285+R288</f>
        <v>428860</v>
      </c>
      <c r="S280" s="443"/>
      <c r="T280" s="445">
        <f t="shared" si="93"/>
        <v>428860</v>
      </c>
    </row>
    <row r="281" spans="1:20" ht="12.75" hidden="1">
      <c r="A281" s="166"/>
      <c r="B281" s="243">
        <v>92114</v>
      </c>
      <c r="C281" s="166"/>
      <c r="D281" s="163" t="s">
        <v>228</v>
      </c>
      <c r="E281" s="193">
        <v>228640</v>
      </c>
      <c r="F281" s="193">
        <f>SUM(F282)</f>
        <v>291110</v>
      </c>
      <c r="G281" s="159">
        <v>0</v>
      </c>
      <c r="H281" s="193">
        <f aca="true" t="shared" si="101" ref="H281:P281">SUM(H282)</f>
        <v>291110</v>
      </c>
      <c r="I281" s="193">
        <f t="shared" si="101"/>
        <v>0</v>
      </c>
      <c r="J281" s="193">
        <f t="shared" si="101"/>
        <v>291110</v>
      </c>
      <c r="K281" s="193">
        <f t="shared" si="101"/>
        <v>4100</v>
      </c>
      <c r="L281" s="181">
        <f t="shared" si="101"/>
        <v>295210</v>
      </c>
      <c r="M281" s="181">
        <f t="shared" si="101"/>
        <v>300</v>
      </c>
      <c r="N281" s="181"/>
      <c r="O281" s="181"/>
      <c r="P281" s="181">
        <f t="shared" si="101"/>
        <v>295510</v>
      </c>
      <c r="Q281" s="16"/>
      <c r="R281" s="445">
        <f>P281+Q281</f>
        <v>295510</v>
      </c>
      <c r="S281" s="443"/>
      <c r="T281" s="445">
        <f t="shared" si="93"/>
        <v>295510</v>
      </c>
    </row>
    <row r="282" spans="1:20" ht="24" hidden="1">
      <c r="A282" s="166"/>
      <c r="B282" s="243"/>
      <c r="C282" s="166" t="s">
        <v>229</v>
      </c>
      <c r="D282" s="167" t="s">
        <v>230</v>
      </c>
      <c r="E282" s="198">
        <v>228640</v>
      </c>
      <c r="F282" s="207">
        <v>291110</v>
      </c>
      <c r="G282" s="159">
        <v>0</v>
      </c>
      <c r="H282" s="207">
        <v>291110</v>
      </c>
      <c r="I282" s="159"/>
      <c r="J282" s="194">
        <f>H282+I282</f>
        <v>291110</v>
      </c>
      <c r="K282" s="16">
        <v>4100</v>
      </c>
      <c r="L282" s="317">
        <f>J282+K282</f>
        <v>295210</v>
      </c>
      <c r="M282" s="317">
        <v>300</v>
      </c>
      <c r="N282" s="317"/>
      <c r="O282" s="317"/>
      <c r="P282" s="317">
        <f>L282+M282</f>
        <v>295510</v>
      </c>
      <c r="Q282" s="16"/>
      <c r="R282" s="445">
        <f aca="true" t="shared" si="102" ref="R282:R287">P282+Q282</f>
        <v>295510</v>
      </c>
      <c r="S282" s="443"/>
      <c r="T282" s="445">
        <f t="shared" si="93"/>
        <v>295510</v>
      </c>
    </row>
    <row r="283" spans="1:20" ht="12.75" hidden="1">
      <c r="A283" s="166"/>
      <c r="B283" s="243">
        <v>92116</v>
      </c>
      <c r="C283" s="166"/>
      <c r="D283" s="163" t="s">
        <v>231</v>
      </c>
      <c r="E283" s="193">
        <v>104640</v>
      </c>
      <c r="F283" s="193">
        <f>SUM(F284)</f>
        <v>85450</v>
      </c>
      <c r="G283" s="159">
        <v>0</v>
      </c>
      <c r="H283" s="193">
        <f aca="true" t="shared" si="103" ref="H283:P283">SUM(H284)</f>
        <v>85450</v>
      </c>
      <c r="I283" s="193">
        <f t="shared" si="103"/>
        <v>0</v>
      </c>
      <c r="J283" s="193">
        <f t="shared" si="103"/>
        <v>85450</v>
      </c>
      <c r="K283" s="193">
        <f t="shared" si="103"/>
        <v>500</v>
      </c>
      <c r="L283" s="181">
        <f t="shared" si="103"/>
        <v>85950</v>
      </c>
      <c r="M283" s="181">
        <f t="shared" si="103"/>
        <v>0</v>
      </c>
      <c r="N283" s="181"/>
      <c r="O283" s="181"/>
      <c r="P283" s="181">
        <f t="shared" si="103"/>
        <v>85950</v>
      </c>
      <c r="Q283" s="16"/>
      <c r="R283" s="445">
        <f t="shared" si="102"/>
        <v>85950</v>
      </c>
      <c r="S283" s="443"/>
      <c r="T283" s="445">
        <f t="shared" si="93"/>
        <v>85950</v>
      </c>
    </row>
    <row r="284" spans="1:20" ht="24" hidden="1">
      <c r="A284" s="166"/>
      <c r="B284" s="243"/>
      <c r="C284" s="166" t="s">
        <v>229</v>
      </c>
      <c r="D284" s="167" t="s">
        <v>230</v>
      </c>
      <c r="E284" s="195">
        <v>104640</v>
      </c>
      <c r="F284" s="195">
        <v>85450</v>
      </c>
      <c r="G284" s="159">
        <v>0</v>
      </c>
      <c r="H284" s="195">
        <v>85450</v>
      </c>
      <c r="I284" s="159"/>
      <c r="J284" s="194">
        <f>H284+I284</f>
        <v>85450</v>
      </c>
      <c r="K284" s="16">
        <v>500</v>
      </c>
      <c r="L284" s="317">
        <f>J284+K284</f>
        <v>85950</v>
      </c>
      <c r="M284" s="317">
        <v>0</v>
      </c>
      <c r="N284" s="317"/>
      <c r="O284" s="317"/>
      <c r="P284" s="317">
        <f>L284+M284</f>
        <v>85950</v>
      </c>
      <c r="Q284" s="16"/>
      <c r="R284" s="445">
        <f t="shared" si="102"/>
        <v>85950</v>
      </c>
      <c r="S284" s="443"/>
      <c r="T284" s="445">
        <f t="shared" si="93"/>
        <v>85950</v>
      </c>
    </row>
    <row r="285" spans="1:20" ht="24" hidden="1">
      <c r="A285" s="166"/>
      <c r="B285" s="243" t="s">
        <v>340</v>
      </c>
      <c r="C285" s="166"/>
      <c r="D285" s="167" t="s">
        <v>364</v>
      </c>
      <c r="E285" s="195"/>
      <c r="F285" s="195"/>
      <c r="G285" s="159"/>
      <c r="H285" s="195"/>
      <c r="I285" s="159"/>
      <c r="J285" s="194">
        <v>0</v>
      </c>
      <c r="K285" s="259">
        <f>K286</f>
        <v>35000</v>
      </c>
      <c r="L285" s="317">
        <f>SUM(L286:L287)</f>
        <v>35000</v>
      </c>
      <c r="M285" s="317">
        <f>SUM(M286:M287)</f>
        <v>200</v>
      </c>
      <c r="N285" s="317"/>
      <c r="O285" s="317"/>
      <c r="P285" s="317">
        <f>SUM(P286:P287)</f>
        <v>35200</v>
      </c>
      <c r="Q285" s="16"/>
      <c r="R285" s="445">
        <f t="shared" si="102"/>
        <v>35200</v>
      </c>
      <c r="S285" s="443"/>
      <c r="T285" s="445">
        <f t="shared" si="93"/>
        <v>35200</v>
      </c>
    </row>
    <row r="286" spans="1:20" ht="36" hidden="1">
      <c r="A286" s="166"/>
      <c r="B286" s="243"/>
      <c r="C286" s="166" t="s">
        <v>342</v>
      </c>
      <c r="D286" s="167" t="s">
        <v>343</v>
      </c>
      <c r="E286" s="195"/>
      <c r="F286" s="195"/>
      <c r="G286" s="159"/>
      <c r="H286" s="195"/>
      <c r="I286" s="159"/>
      <c r="J286" s="194">
        <v>0</v>
      </c>
      <c r="K286" s="259">
        <v>35000</v>
      </c>
      <c r="L286" s="317">
        <v>35000</v>
      </c>
      <c r="M286" s="317"/>
      <c r="N286" s="317"/>
      <c r="O286" s="317"/>
      <c r="P286" s="317">
        <f>L286+M286</f>
        <v>35000</v>
      </c>
      <c r="Q286" s="16"/>
      <c r="R286" s="445">
        <f t="shared" si="102"/>
        <v>35000</v>
      </c>
      <c r="S286" s="443"/>
      <c r="T286" s="445">
        <f t="shared" si="93"/>
        <v>35000</v>
      </c>
    </row>
    <row r="287" spans="1:20" ht="12.75" hidden="1">
      <c r="A287" s="166"/>
      <c r="B287" s="243"/>
      <c r="C287" s="166" t="s">
        <v>140</v>
      </c>
      <c r="D287" s="163" t="s">
        <v>127</v>
      </c>
      <c r="E287" s="195"/>
      <c r="F287" s="195"/>
      <c r="G287" s="159"/>
      <c r="H287" s="195"/>
      <c r="I287" s="159"/>
      <c r="J287" s="194"/>
      <c r="K287" s="259"/>
      <c r="L287" s="317"/>
      <c r="M287" s="317">
        <v>200</v>
      </c>
      <c r="N287" s="317"/>
      <c r="O287" s="317"/>
      <c r="P287" s="317">
        <v>200</v>
      </c>
      <c r="Q287" s="16"/>
      <c r="R287" s="445">
        <f t="shared" si="102"/>
        <v>200</v>
      </c>
      <c r="S287" s="443"/>
      <c r="T287" s="445">
        <f t="shared" si="93"/>
        <v>200</v>
      </c>
    </row>
    <row r="288" spans="1:20" ht="12.75" hidden="1">
      <c r="A288" s="166"/>
      <c r="B288" s="243" t="s">
        <v>344</v>
      </c>
      <c r="C288" s="166"/>
      <c r="D288" s="167" t="s">
        <v>16</v>
      </c>
      <c r="E288" s="195"/>
      <c r="F288" s="195"/>
      <c r="G288" s="159"/>
      <c r="H288" s="195"/>
      <c r="I288" s="159"/>
      <c r="J288" s="194"/>
      <c r="K288" s="259">
        <f>K290+K291</f>
        <v>11900</v>
      </c>
      <c r="L288" s="317">
        <f>SUM(L290:L291)</f>
        <v>11900</v>
      </c>
      <c r="M288" s="317">
        <f>SUM(M290:M291)</f>
        <v>300</v>
      </c>
      <c r="N288" s="317"/>
      <c r="O288" s="317"/>
      <c r="P288" s="317">
        <f>SUM(P290:P291)</f>
        <v>12200</v>
      </c>
      <c r="Q288" s="16">
        <f>SUM(Q289:Q291)</f>
        <v>0</v>
      </c>
      <c r="R288" s="445">
        <f>SUM(R289:R291)</f>
        <v>12200</v>
      </c>
      <c r="S288" s="443"/>
      <c r="T288" s="445">
        <f t="shared" si="93"/>
        <v>12200</v>
      </c>
    </row>
    <row r="289" spans="1:20" ht="12.75" hidden="1">
      <c r="A289" s="166"/>
      <c r="B289" s="243"/>
      <c r="C289" s="166" t="s">
        <v>173</v>
      </c>
      <c r="D289" s="163" t="s">
        <v>174</v>
      </c>
      <c r="E289" s="195"/>
      <c r="F289" s="195"/>
      <c r="G289" s="159"/>
      <c r="H289" s="195"/>
      <c r="I289" s="159"/>
      <c r="J289" s="194"/>
      <c r="K289" s="259"/>
      <c r="L289" s="317"/>
      <c r="M289" s="317"/>
      <c r="N289" s="317"/>
      <c r="O289" s="317"/>
      <c r="P289" s="317"/>
      <c r="Q289" s="16">
        <v>3000</v>
      </c>
      <c r="R289" s="445">
        <f>P289+Q289</f>
        <v>3000</v>
      </c>
      <c r="S289" s="443"/>
      <c r="T289" s="445">
        <f t="shared" si="93"/>
        <v>3000</v>
      </c>
    </row>
    <row r="290" spans="1:20" ht="12.75" hidden="1">
      <c r="A290" s="166"/>
      <c r="B290" s="243"/>
      <c r="C290" s="166" t="s">
        <v>191</v>
      </c>
      <c r="D290" s="163" t="s">
        <v>132</v>
      </c>
      <c r="E290" s="195"/>
      <c r="F290" s="195"/>
      <c r="G290" s="159"/>
      <c r="H290" s="195"/>
      <c r="I290" s="159"/>
      <c r="J290" s="194"/>
      <c r="K290" s="259">
        <v>10000</v>
      </c>
      <c r="L290" s="317">
        <f>K290</f>
        <v>10000</v>
      </c>
      <c r="M290" s="317">
        <v>300</v>
      </c>
      <c r="N290" s="317"/>
      <c r="O290" s="317"/>
      <c r="P290" s="317">
        <f>L290+M290</f>
        <v>10300</v>
      </c>
      <c r="Q290" s="16">
        <v>-5000</v>
      </c>
      <c r="R290" s="445">
        <f>P290+Q290</f>
        <v>5300</v>
      </c>
      <c r="S290" s="443"/>
      <c r="T290" s="445">
        <f t="shared" si="93"/>
        <v>5300</v>
      </c>
    </row>
    <row r="291" spans="1:20" ht="12.75" hidden="1">
      <c r="A291" s="166"/>
      <c r="B291" s="243"/>
      <c r="C291" s="166" t="s">
        <v>140</v>
      </c>
      <c r="D291" s="163" t="s">
        <v>127</v>
      </c>
      <c r="E291" s="195"/>
      <c r="F291" s="195"/>
      <c r="G291" s="159"/>
      <c r="H291" s="195"/>
      <c r="I291" s="159"/>
      <c r="J291" s="194"/>
      <c r="K291" s="259">
        <v>1900</v>
      </c>
      <c r="L291" s="317">
        <f>K291</f>
        <v>1900</v>
      </c>
      <c r="M291" s="317"/>
      <c r="N291" s="317"/>
      <c r="O291" s="317"/>
      <c r="P291" s="317">
        <f>L291+M291</f>
        <v>1900</v>
      </c>
      <c r="Q291" s="16">
        <v>2000</v>
      </c>
      <c r="R291" s="445">
        <f>P291+Q291</f>
        <v>3900</v>
      </c>
      <c r="S291" s="443"/>
      <c r="T291" s="445">
        <f t="shared" si="93"/>
        <v>3900</v>
      </c>
    </row>
    <row r="292" spans="1:20" ht="12.75" hidden="1">
      <c r="A292" s="172">
        <v>926</v>
      </c>
      <c r="B292" s="242"/>
      <c r="C292" s="172"/>
      <c r="D292" s="157" t="s">
        <v>116</v>
      </c>
      <c r="E292" s="192">
        <f>SUM(E293+E295)</f>
        <v>473481</v>
      </c>
      <c r="F292" s="192">
        <f>SUM(F293+F295)</f>
        <v>3663842</v>
      </c>
      <c r="G292" s="192">
        <v>30000</v>
      </c>
      <c r="H292" s="192">
        <f>SUM(H293+H295)</f>
        <v>3693842</v>
      </c>
      <c r="I292" s="192">
        <f>SUM(I293+I295)</f>
        <v>4000</v>
      </c>
      <c r="J292" s="192">
        <f>SUM(J293+J295)</f>
        <v>3697842</v>
      </c>
      <c r="K292" s="192">
        <f>SUM(K293+K295)</f>
        <v>15300</v>
      </c>
      <c r="L292" s="184">
        <f>L293+L295</f>
        <v>3713142</v>
      </c>
      <c r="M292" s="184">
        <f>M293+M295</f>
        <v>0</v>
      </c>
      <c r="N292" s="184"/>
      <c r="O292" s="184"/>
      <c r="P292" s="184">
        <f>P293+P295</f>
        <v>3713142</v>
      </c>
      <c r="Q292" s="16">
        <v>2000</v>
      </c>
      <c r="R292" s="445">
        <f>P292+Q292</f>
        <v>3715142</v>
      </c>
      <c r="S292" s="443"/>
      <c r="T292" s="445">
        <f t="shared" si="93"/>
        <v>3715142</v>
      </c>
    </row>
    <row r="293" spans="1:20" ht="12.75" hidden="1">
      <c r="A293" s="172"/>
      <c r="B293" s="243" t="s">
        <v>232</v>
      </c>
      <c r="C293" s="166"/>
      <c r="D293" s="163" t="s">
        <v>117</v>
      </c>
      <c r="E293" s="193">
        <f>SUM(E294)</f>
        <v>428821</v>
      </c>
      <c r="F293" s="193">
        <f>SUM(F294)</f>
        <v>3618144</v>
      </c>
      <c r="G293" s="159">
        <v>30000</v>
      </c>
      <c r="H293" s="193">
        <f aca="true" t="shared" si="104" ref="H293:P293">SUM(H294)</f>
        <v>3648144</v>
      </c>
      <c r="I293" s="193">
        <f t="shared" si="104"/>
        <v>4000</v>
      </c>
      <c r="J293" s="193">
        <f t="shared" si="104"/>
        <v>3652144</v>
      </c>
      <c r="K293" s="193">
        <f t="shared" si="104"/>
        <v>0</v>
      </c>
      <c r="L293" s="181">
        <f t="shared" si="104"/>
        <v>3652144</v>
      </c>
      <c r="M293" s="181">
        <f t="shared" si="104"/>
        <v>0</v>
      </c>
      <c r="N293" s="181"/>
      <c r="O293" s="181"/>
      <c r="P293" s="181">
        <f t="shared" si="104"/>
        <v>3652144</v>
      </c>
      <c r="Q293" s="16">
        <v>2000</v>
      </c>
      <c r="R293" s="445">
        <f aca="true" t="shared" si="105" ref="R293:R302">P293+Q293</f>
        <v>3654144</v>
      </c>
      <c r="S293" s="443"/>
      <c r="T293" s="445">
        <f t="shared" si="93"/>
        <v>3654144</v>
      </c>
    </row>
    <row r="294" spans="1:20" ht="24" hidden="1">
      <c r="A294" s="172"/>
      <c r="B294" s="243"/>
      <c r="C294" s="166" t="s">
        <v>178</v>
      </c>
      <c r="D294" s="163" t="s">
        <v>121</v>
      </c>
      <c r="E294" s="193">
        <v>428821</v>
      </c>
      <c r="F294" s="193">
        <v>3618144</v>
      </c>
      <c r="G294" s="159">
        <v>30000</v>
      </c>
      <c r="H294" s="193">
        <f>SUM(F294+G294)</f>
        <v>3648144</v>
      </c>
      <c r="I294" s="159">
        <v>4000</v>
      </c>
      <c r="J294" s="194">
        <f>H294+I294</f>
        <v>3652144</v>
      </c>
      <c r="K294" s="16"/>
      <c r="L294" s="317">
        <f aca="true" t="shared" si="106" ref="L294:L300">J294+K294</f>
        <v>3652144</v>
      </c>
      <c r="M294" s="317"/>
      <c r="N294" s="317"/>
      <c r="O294" s="317"/>
      <c r="P294" s="317">
        <f>L294+M294</f>
        <v>3652144</v>
      </c>
      <c r="Q294" s="16">
        <v>2000</v>
      </c>
      <c r="R294" s="445">
        <f t="shared" si="105"/>
        <v>3654144</v>
      </c>
      <c r="S294" s="443"/>
      <c r="T294" s="445">
        <f t="shared" si="93"/>
        <v>3654144</v>
      </c>
    </row>
    <row r="295" spans="1:20" ht="12.75" hidden="1">
      <c r="A295" s="166"/>
      <c r="B295" s="243">
        <v>92695</v>
      </c>
      <c r="C295" s="166"/>
      <c r="D295" s="163" t="s">
        <v>16</v>
      </c>
      <c r="E295" s="193">
        <f>SUM(E298:E301)</f>
        <v>44660</v>
      </c>
      <c r="F295" s="193">
        <f>SUM(F296:F301)</f>
        <v>45698</v>
      </c>
      <c r="G295" s="159">
        <v>0</v>
      </c>
      <c r="H295" s="193">
        <f>SUM(H296:H301)</f>
        <v>45698</v>
      </c>
      <c r="I295" s="193"/>
      <c r="J295" s="193">
        <v>45698</v>
      </c>
      <c r="K295" s="193">
        <f>SUM(K296:K300)</f>
        <v>15300</v>
      </c>
      <c r="L295" s="181">
        <f>SUM(L296:L302)</f>
        <v>60998</v>
      </c>
      <c r="M295" s="181">
        <f>SUM(M296:M302)</f>
        <v>0</v>
      </c>
      <c r="N295" s="181"/>
      <c r="O295" s="181"/>
      <c r="P295" s="181">
        <f>SUM(P296:P302)</f>
        <v>60998</v>
      </c>
      <c r="Q295" s="16"/>
      <c r="R295" s="445">
        <f t="shared" si="105"/>
        <v>60998</v>
      </c>
      <c r="S295" s="443"/>
      <c r="T295" s="445">
        <f t="shared" si="93"/>
        <v>60998</v>
      </c>
    </row>
    <row r="296" spans="1:20" ht="72" hidden="1">
      <c r="A296" s="166"/>
      <c r="B296" s="243"/>
      <c r="C296" s="166" t="s">
        <v>138</v>
      </c>
      <c r="D296" s="167" t="s">
        <v>233</v>
      </c>
      <c r="E296" s="198">
        <v>0</v>
      </c>
      <c r="F296" s="198">
        <v>10000</v>
      </c>
      <c r="G296" s="182">
        <v>0</v>
      </c>
      <c r="H296" s="198">
        <v>36000</v>
      </c>
      <c r="I296" s="159"/>
      <c r="J296" s="194">
        <f>H296+I296</f>
        <v>36000</v>
      </c>
      <c r="K296" s="16"/>
      <c r="L296" s="317">
        <f t="shared" si="106"/>
        <v>36000</v>
      </c>
      <c r="M296" s="317"/>
      <c r="N296" s="317"/>
      <c r="O296" s="317"/>
      <c r="P296" s="317">
        <f>L296+M296</f>
        <v>36000</v>
      </c>
      <c r="Q296" s="16"/>
      <c r="R296" s="445">
        <f t="shared" si="105"/>
        <v>36000</v>
      </c>
      <c r="S296" s="443"/>
      <c r="T296" s="445">
        <f t="shared" si="93"/>
        <v>36000</v>
      </c>
    </row>
    <row r="297" spans="1:20" ht="12.75" hidden="1">
      <c r="A297" s="166"/>
      <c r="B297" s="243"/>
      <c r="C297" s="166" t="s">
        <v>173</v>
      </c>
      <c r="D297" s="163" t="s">
        <v>174</v>
      </c>
      <c r="E297" s="198"/>
      <c r="F297" s="198"/>
      <c r="G297" s="182"/>
      <c r="H297" s="198"/>
      <c r="I297" s="159"/>
      <c r="J297" s="194"/>
      <c r="K297" s="16"/>
      <c r="L297" s="317"/>
      <c r="M297" s="317">
        <v>1884</v>
      </c>
      <c r="N297" s="317"/>
      <c r="O297" s="317"/>
      <c r="P297" s="317">
        <f aca="true" t="shared" si="107" ref="P297:P302">L297+M297</f>
        <v>1884</v>
      </c>
      <c r="Q297" s="16"/>
      <c r="R297" s="445">
        <f t="shared" si="105"/>
        <v>1884</v>
      </c>
      <c r="S297" s="443"/>
      <c r="T297" s="445">
        <f t="shared" si="93"/>
        <v>1884</v>
      </c>
    </row>
    <row r="298" spans="1:20" ht="12.75" hidden="1">
      <c r="A298" s="166"/>
      <c r="B298" s="243"/>
      <c r="C298" s="166">
        <v>4210</v>
      </c>
      <c r="D298" s="163" t="s">
        <v>132</v>
      </c>
      <c r="E298" s="193">
        <v>20400</v>
      </c>
      <c r="F298" s="193">
        <v>16012</v>
      </c>
      <c r="G298" s="159">
        <v>0</v>
      </c>
      <c r="H298" s="193">
        <v>2531</v>
      </c>
      <c r="I298" s="159"/>
      <c r="J298" s="194">
        <f>H298+I298</f>
        <v>2531</v>
      </c>
      <c r="K298" s="16">
        <v>12300</v>
      </c>
      <c r="L298" s="317">
        <f t="shared" si="106"/>
        <v>14831</v>
      </c>
      <c r="M298" s="317"/>
      <c r="N298" s="317"/>
      <c r="O298" s="317"/>
      <c r="P298" s="317">
        <f t="shared" si="107"/>
        <v>14831</v>
      </c>
      <c r="Q298" s="16"/>
      <c r="R298" s="445">
        <f t="shared" si="105"/>
        <v>14831</v>
      </c>
      <c r="S298" s="443"/>
      <c r="T298" s="445">
        <f t="shared" si="93"/>
        <v>14831</v>
      </c>
    </row>
    <row r="299" spans="1:20" ht="12.75" hidden="1">
      <c r="A299" s="166"/>
      <c r="B299" s="243"/>
      <c r="C299" s="166">
        <v>4260</v>
      </c>
      <c r="D299" s="163" t="s">
        <v>154</v>
      </c>
      <c r="E299" s="193">
        <v>8900</v>
      </c>
      <c r="F299" s="193">
        <f>SUM(E299*1.03)</f>
        <v>9167</v>
      </c>
      <c r="G299" s="159">
        <v>0</v>
      </c>
      <c r="H299" s="193">
        <v>6167</v>
      </c>
      <c r="I299" s="159"/>
      <c r="J299" s="194">
        <f>H299+I299</f>
        <v>6167</v>
      </c>
      <c r="K299" s="16"/>
      <c r="L299" s="317">
        <f t="shared" si="106"/>
        <v>6167</v>
      </c>
      <c r="M299" s="317">
        <v>-2134</v>
      </c>
      <c r="N299" s="317"/>
      <c r="O299" s="317"/>
      <c r="P299" s="317">
        <f t="shared" si="107"/>
        <v>4033</v>
      </c>
      <c r="Q299" s="16"/>
      <c r="R299" s="445">
        <f t="shared" si="105"/>
        <v>4033</v>
      </c>
      <c r="S299" s="443"/>
      <c r="T299" s="445">
        <f t="shared" si="93"/>
        <v>4033</v>
      </c>
    </row>
    <row r="300" spans="1:20" ht="12.75" hidden="1">
      <c r="A300" s="166"/>
      <c r="B300" s="243"/>
      <c r="C300" s="166">
        <v>4300</v>
      </c>
      <c r="D300" s="163" t="s">
        <v>127</v>
      </c>
      <c r="E300" s="193">
        <v>13190</v>
      </c>
      <c r="F300" s="193">
        <v>8586</v>
      </c>
      <c r="G300" s="159">
        <v>0</v>
      </c>
      <c r="H300" s="193">
        <v>1000</v>
      </c>
      <c r="I300" s="159"/>
      <c r="J300" s="194">
        <f>H300+I300</f>
        <v>1000</v>
      </c>
      <c r="K300" s="16">
        <v>3000</v>
      </c>
      <c r="L300" s="317">
        <f t="shared" si="106"/>
        <v>4000</v>
      </c>
      <c r="M300" s="317"/>
      <c r="N300" s="317"/>
      <c r="O300" s="317"/>
      <c r="P300" s="317">
        <f t="shared" si="107"/>
        <v>4000</v>
      </c>
      <c r="Q300" s="16"/>
      <c r="R300" s="445">
        <f t="shared" si="105"/>
        <v>4000</v>
      </c>
      <c r="S300" s="443"/>
      <c r="T300" s="445">
        <f t="shared" si="93"/>
        <v>4000</v>
      </c>
    </row>
    <row r="301" spans="1:20" ht="12.75" hidden="1">
      <c r="A301" s="166"/>
      <c r="B301" s="243"/>
      <c r="C301" s="166">
        <v>4430</v>
      </c>
      <c r="D301" s="163" t="s">
        <v>144</v>
      </c>
      <c r="E301" s="193">
        <v>2170</v>
      </c>
      <c r="F301" s="193">
        <v>1933</v>
      </c>
      <c r="G301" s="159">
        <v>0</v>
      </c>
      <c r="H301" s="193">
        <v>0</v>
      </c>
      <c r="I301" s="159"/>
      <c r="J301" s="194">
        <f>H301+I301</f>
        <v>0</v>
      </c>
      <c r="K301" s="16"/>
      <c r="L301" s="317"/>
      <c r="M301" s="317"/>
      <c r="N301" s="317"/>
      <c r="O301" s="317"/>
      <c r="P301" s="317">
        <f t="shared" si="107"/>
        <v>0</v>
      </c>
      <c r="Q301" s="16"/>
      <c r="R301" s="445">
        <f t="shared" si="105"/>
        <v>0</v>
      </c>
      <c r="S301" s="443"/>
      <c r="T301" s="445">
        <f t="shared" si="93"/>
        <v>0</v>
      </c>
    </row>
    <row r="302" spans="1:20" ht="12.75" hidden="1">
      <c r="A302" s="166"/>
      <c r="B302" s="243"/>
      <c r="C302" s="166">
        <v>4430</v>
      </c>
      <c r="D302" s="163" t="s">
        <v>144</v>
      </c>
      <c r="E302" s="193"/>
      <c r="F302" s="193"/>
      <c r="G302" s="159"/>
      <c r="H302" s="193"/>
      <c r="I302" s="159"/>
      <c r="J302" s="194"/>
      <c r="K302" s="16"/>
      <c r="L302" s="317"/>
      <c r="M302" s="317">
        <v>250</v>
      </c>
      <c r="N302" s="317"/>
      <c r="O302" s="317"/>
      <c r="P302" s="317">
        <f t="shared" si="107"/>
        <v>250</v>
      </c>
      <c r="Q302" s="16"/>
      <c r="R302" s="445">
        <f t="shared" si="105"/>
        <v>250</v>
      </c>
      <c r="S302" s="443"/>
      <c r="T302" s="445">
        <f t="shared" si="93"/>
        <v>250</v>
      </c>
    </row>
    <row r="303" spans="1:20" ht="21" customHeight="1">
      <c r="A303" s="166"/>
      <c r="B303" s="166"/>
      <c r="C303" s="166"/>
      <c r="D303" s="188" t="s">
        <v>234</v>
      </c>
      <c r="E303" s="201" t="e">
        <f aca="true" t="shared" si="108" ref="E303:R303">SUM(E12+E20+E32+E35+E41+E48+E84+E88+E101+E107+E111+E114+E186+E196+E232+E256+E280+E292)</f>
        <v>#REF!</v>
      </c>
      <c r="F303" s="201" t="e">
        <f t="shared" si="108"/>
        <v>#REF!</v>
      </c>
      <c r="G303" s="201">
        <f t="shared" si="108"/>
        <v>853789</v>
      </c>
      <c r="H303" s="201">
        <f t="shared" si="108"/>
        <v>16658450</v>
      </c>
      <c r="I303" s="201">
        <f t="shared" si="108"/>
        <v>67664</v>
      </c>
      <c r="J303" s="201">
        <f t="shared" si="108"/>
        <v>16726114</v>
      </c>
      <c r="K303" s="201">
        <f t="shared" si="108"/>
        <v>125658</v>
      </c>
      <c r="L303" s="158">
        <f t="shared" si="108"/>
        <v>16851772</v>
      </c>
      <c r="M303" s="158">
        <f t="shared" si="108"/>
        <v>54997</v>
      </c>
      <c r="N303" s="158"/>
      <c r="O303" s="158"/>
      <c r="P303" s="158">
        <f t="shared" si="108"/>
        <v>16906169</v>
      </c>
      <c r="Q303" s="319">
        <f t="shared" si="108"/>
        <v>313055</v>
      </c>
      <c r="R303" s="467">
        <f t="shared" si="108"/>
        <v>17219824</v>
      </c>
      <c r="S303" s="468"/>
      <c r="T303" s="465">
        <f t="shared" si="93"/>
        <v>17219824</v>
      </c>
    </row>
    <row r="308" spans="18:20" ht="12.75">
      <c r="R308" s="469" t="s">
        <v>409</v>
      </c>
      <c r="S308" s="469"/>
      <c r="T308" s="469"/>
    </row>
    <row r="309" spans="18:20" ht="12.75">
      <c r="R309" s="469"/>
      <c r="S309" s="469"/>
      <c r="T309" s="469"/>
    </row>
    <row r="310" spans="18:20" ht="8.25" customHeight="1">
      <c r="R310" s="469"/>
      <c r="S310" s="469"/>
      <c r="T310" s="469"/>
    </row>
    <row r="311" spans="18:20" ht="12.75">
      <c r="R311" s="469" t="s">
        <v>410</v>
      </c>
      <c r="S311" s="469"/>
      <c r="T311" s="469"/>
    </row>
    <row r="312" spans="18:20" ht="12.75">
      <c r="R312" s="469"/>
      <c r="S312" s="469"/>
      <c r="T312" s="469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Kleszczewo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Nowak</dc:creator>
  <cp:keywords/>
  <dc:description/>
  <cp:lastModifiedBy> U.G. KLESZCZEWO</cp:lastModifiedBy>
  <cp:lastPrinted>2005-10-05T05:53:12Z</cp:lastPrinted>
  <dcterms:created xsi:type="dcterms:W3CDTF">2004-12-07T11:43:12Z</dcterms:created>
  <dcterms:modified xsi:type="dcterms:W3CDTF">2005-10-05T06:44:50Z</dcterms:modified>
  <cp:category/>
  <cp:version/>
  <cp:contentType/>
  <cp:contentStatus/>
</cp:coreProperties>
</file>