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ochody" sheetId="1" r:id="rId1"/>
    <sheet name="wydatki" sheetId="2" r:id="rId2"/>
    <sheet name="zlecone" sheetId="3" r:id="rId3"/>
  </sheets>
  <definedNames/>
  <calcPr fullCalcOnLoad="1"/>
</workbook>
</file>

<file path=xl/sharedStrings.xml><?xml version="1.0" encoding="utf-8"?>
<sst xmlns="http://schemas.openxmlformats.org/spreadsheetml/2006/main" count="705" uniqueCount="266">
  <si>
    <t>Dział</t>
  </si>
  <si>
    <t>Roz-dział</t>
  </si>
  <si>
    <t>Paragraf</t>
  </si>
  <si>
    <t>Nazwa</t>
  </si>
  <si>
    <t>Plan na    2004r.</t>
  </si>
  <si>
    <t>Planna 2005r.</t>
  </si>
  <si>
    <t xml:space="preserve">  Zmiana planu, - zmniejszenie 28.II</t>
  </si>
  <si>
    <t>plan po zmianie</t>
  </si>
  <si>
    <t>zmiana planu 31.03.05</t>
  </si>
  <si>
    <t>Plan po zmianie</t>
  </si>
  <si>
    <t>zmiana27.04.2005</t>
  </si>
  <si>
    <t>zmiana 29.06.2005r.</t>
  </si>
  <si>
    <t>010</t>
  </si>
  <si>
    <t>Rolnictwo i łowiectwo</t>
  </si>
  <si>
    <t>01010</t>
  </si>
  <si>
    <t>Infrastruktura wodociągowa i sanitacyjna wsi</t>
  </si>
  <si>
    <t>6292</t>
  </si>
  <si>
    <t>Środki na dofinansowaniw własnych inwestycji gmin (związków gmin), powiatów (związków powiatów), samorządów województw, pozyskane z innych źródeł. Współfinansowanie programów realizowanych ze środków bezzwrotnej pomocy pochodzących z Unii Europejskiej</t>
  </si>
  <si>
    <t>6291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</si>
  <si>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</si>
  <si>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</si>
  <si>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</si>
  <si>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</si>
  <si>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</si>
  <si>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</si>
  <si>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</si>
  <si>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</si>
  <si>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</si>
  <si>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</si>
  <si>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</si>
  <si>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0970</t>
  </si>
  <si>
    <t>6260</t>
  </si>
  <si>
    <t>Dotacje otrzymane z funduszy celowych na finansowanie lub dofinansowanie kosztów realizacji inwestycji i zakupów inwestycyjnych jednostek sektora finansów publicznyvh</t>
  </si>
  <si>
    <t>6290</t>
  </si>
  <si>
    <t xml:space="preserve">Środki na dofinansowaniw własnych inwestycji gmin, powiatów,samorządów województw , pozyskane z innych źródeł. 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</si>
  <si>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</si>
  <si>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</si>
  <si>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6300</t>
  </si>
  <si>
    <t>Wpływy z tytułu pomocy finansowej udzielonej między jednostkami samorządu terytorialnego na dofinansowanie własnych zadań inwestycyjnych i zakupów inwestycyjnych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</si>
  <si>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</si>
  <si>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</si>
  <si>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</si>
  <si>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</si>
  <si>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</si>
  <si>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</si>
  <si>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</si>
  <si>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</si>
  <si>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</si>
  <si>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</si>
  <si>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</si>
  <si>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</si>
  <si>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</si>
  <si>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</si>
  <si>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</si>
  <si>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</si>
  <si>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</si>
  <si>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</si>
  <si>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</si>
  <si>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</si>
  <si>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</si>
  <si>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</si>
  <si>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</si>
  <si>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</si>
  <si>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</si>
  <si>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</si>
  <si>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</si>
  <si>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</si>
  <si>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</si>
  <si>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</si>
  <si>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</si>
  <si>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</si>
  <si>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</si>
  <si>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</si>
  <si>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</si>
  <si>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</si>
  <si>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</si>
  <si>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</si>
  <si>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</si>
  <si>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</si>
  <si>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</si>
  <si>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</si>
  <si>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</si>
  <si>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</si>
  <si>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</si>
  <si>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</si>
  <si>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</si>
  <si>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</si>
  <si>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</si>
  <si>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</si>
  <si>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</si>
  <si>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</si>
  <si>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</si>
  <si>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</si>
  <si>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</si>
  <si>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</si>
  <si>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</si>
  <si>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</si>
  <si>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</si>
  <si>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</si>
  <si>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</si>
  <si>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</si>
  <si>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</si>
  <si>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</si>
  <si>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</si>
  <si>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</si>
  <si>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</si>
  <si>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</si>
  <si>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</si>
  <si>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</si>
  <si>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</si>
  <si>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</si>
  <si>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</si>
  <si>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</si>
  <si>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</si>
  <si>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</si>
  <si>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</si>
  <si>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</si>
  <si>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2033</t>
  </si>
  <si>
    <t>Dotacje celowe otrzymane z budżetu państwa na realizację własnych zadań bieżących gmin (związkom gmin)Finansowanie z pożyczek i kredytów zagranicznych</t>
  </si>
  <si>
    <t>6333</t>
  </si>
  <si>
    <t>Dotacje celowe otrzymane z budżetu państwa na realizację inwestycji i zakupów inwestycyjnych władnych gmin (związków gmin).                                                                         Finansowane z pożyczek i kredytów zagranicznych.</t>
  </si>
  <si>
    <t>Przedszkola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</si>
  <si>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</si>
  <si>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</si>
  <si>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</si>
  <si>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</si>
  <si>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</si>
  <si>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</si>
  <si>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</si>
  <si>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</si>
  <si>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</si>
  <si>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</si>
  <si>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</si>
  <si>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opłaty produktowej</t>
  </si>
  <si>
    <t>2440</t>
  </si>
  <si>
    <t>Dotacje otrzymane z funduszy celowych na realizację zadań bieżących jednostek sektora finansów publicznych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</si>
  <si>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</si>
  <si>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</si>
  <si>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</si>
  <si>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</si>
  <si>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(mgr inż. Bogdan Kemnitz)</t>
  </si>
  <si>
    <t>para graf</t>
  </si>
  <si>
    <t>Plan</t>
  </si>
  <si>
    <t>Bezpieczeństwo  publiczne  i  ochrona  przeciwpożarowa</t>
  </si>
  <si>
    <t>Świadczenia rodzinne oraz składki na ubezpieczenie emerytalne i rentowe  z ubezpieczenia społecznego</t>
  </si>
  <si>
    <t>Razem :</t>
  </si>
  <si>
    <t>Para-graf</t>
  </si>
  <si>
    <t>Infrastruktura  wodociągowa i sanitacyjna wsi</t>
  </si>
  <si>
    <t>Wydatki inwestycyjne jednostek budżetowych</t>
  </si>
  <si>
    <t>Wydatki inwestycyjne jednostek budżetowych.  Współfinansowanie programów realizowanych ze środków bezzwrotnych pochodących z Unii Europejskiej</t>
  </si>
  <si>
    <t>Wydatki inwestycyjne jednostek budżetowych.  Finansowanie programów ze środków  bezzwrotnych pochodących z Unii Europejskiej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</si>
  <si>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</si>
  <si>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</si>
  <si>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</si>
  <si>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</si>
  <si>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</si>
  <si>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</si>
  <si>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</si>
  <si>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</si>
  <si>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</si>
  <si>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</si>
  <si>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</si>
  <si>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</si>
  <si>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</si>
  <si>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</si>
  <si>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</si>
  <si>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Plan zagospodarowania przestrzennego</t>
  </si>
  <si>
    <t>Zakup usug pozostaych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</si>
  <si>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</si>
  <si>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</si>
  <si>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</si>
  <si>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</si>
  <si>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</si>
  <si>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</si>
  <si>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</si>
  <si>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</si>
  <si>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</si>
  <si>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</si>
  <si>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</si>
  <si>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</si>
  <si>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</si>
  <si>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</si>
  <si>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</si>
  <si>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</si>
  <si>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</si>
  <si>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</si>
  <si>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</si>
  <si>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</si>
  <si>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</si>
  <si>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</si>
  <si>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</si>
  <si>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</si>
  <si>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gługu publicznego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</si>
  <si>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</si>
  <si>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</si>
  <si>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</si>
  <si>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</si>
  <si>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Stypendia dla uczniów</t>
  </si>
  <si>
    <t>Inne formy pomocy dla uczniów</t>
  </si>
  <si>
    <t xml:space="preserve">Wpłaty na Państwowy Fundusz Rehabilitacji Osób Niepełnosprawnych </t>
  </si>
  <si>
    <t>Zakup pomocy naukowych, dydaktycznych i książek</t>
  </si>
  <si>
    <t>Zakup usług remontowych  Współfinansowanie kredytów i pożyczek zagranicznych</t>
  </si>
  <si>
    <t xml:space="preserve">Wydatki inwestycyjne jednostek budżetowych.  </t>
  </si>
  <si>
    <t>Zakup środków żywności</t>
  </si>
  <si>
    <t>Gimnazja</t>
  </si>
  <si>
    <t>Dowożenie uczniów do szkół</t>
  </si>
  <si>
    <t>Dokształcanie i doskonalenie nauczycieli</t>
  </si>
  <si>
    <t>Stypendia różne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</si>
  <si>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</si>
  <si>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</si>
  <si>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</si>
  <si>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</si>
  <si>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Świadczenia rodzinne oraz składki na ubezpieczenia emerytalne i rentowe  z ubezpieczenia społecznego</t>
  </si>
  <si>
    <t>Świadczenia społeczne</t>
  </si>
  <si>
    <t>Składki na ubezpieczenie zdrowotne</t>
  </si>
  <si>
    <t xml:space="preserve">Zasiłki i pomoc w naturze oraz składki na ubezpieczenia społeczne </t>
  </si>
  <si>
    <t>Dodatki mieszkaniowe</t>
  </si>
  <si>
    <t>Usługi opiekuńcze i specjalistyczne usługi opiekuńcze</t>
  </si>
  <si>
    <t xml:space="preserve">Świadczenia społeczne 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</si>
  <si>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</si>
  <si>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</si>
  <si>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</si>
  <si>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</si>
  <si>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</si>
  <si>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</si>
  <si>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</si>
  <si>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</si>
  <si>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</si>
  <si>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</si>
  <si>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</si>
  <si>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</si>
  <si>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</si>
  <si>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</si>
  <si>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</si>
  <si>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</si>
  <si>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Razem wydatki:</t>
  </si>
  <si>
    <t>01030</t>
  </si>
  <si>
    <t>0570</t>
  </si>
  <si>
    <t xml:space="preserve">Wykona-nie </t>
  </si>
  <si>
    <t>% wykona-nia planu</t>
  </si>
  <si>
    <t>Środki na dofinansowanie własnych inwestycji gmin pozyskane z innych żródeł</t>
  </si>
  <si>
    <t>Grzywny, mandaty i inne kary pieniężne od ludności</t>
  </si>
  <si>
    <t xml:space="preserve"> Wykonanie planu dochodów na dzień 30.06.2005r.</t>
  </si>
  <si>
    <t>Wykonanie planu  wydatków na dzień 30.06.2005r.</t>
  </si>
  <si>
    <t>% wykonania planu</t>
  </si>
  <si>
    <t>Wykona- nie</t>
  </si>
  <si>
    <t>Wykona-nie</t>
  </si>
  <si>
    <t xml:space="preserve">                 zadań zleconych gminie ustawami na 2005r.</t>
  </si>
  <si>
    <t>Urzędu naczelnych organów władzy państwowej, kontroli i ochrony prawa</t>
  </si>
  <si>
    <t>3110</t>
  </si>
  <si>
    <t>4010</t>
  </si>
  <si>
    <t>4110</t>
  </si>
  <si>
    <t>4120</t>
  </si>
  <si>
    <t>4210</t>
  </si>
  <si>
    <t>4300</t>
  </si>
  <si>
    <t>4130</t>
  </si>
  <si>
    <t>Razem</t>
  </si>
  <si>
    <t xml:space="preserve">   Wykonanie plan wydatków na zadania zlecone z zakresu administracji rządowej i innych</t>
  </si>
  <si>
    <t xml:space="preserve"> Wykonanie na dzien 30.06.2005r. planu dotacji na zadania zlecone z zakresu administracji rządowej i innych zadań zleconych gminie ustawami na 2005r.   </t>
  </si>
  <si>
    <t>Para- graf</t>
  </si>
  <si>
    <t xml:space="preserve">                                                            Wykonanie planu  dochodów</t>
  </si>
  <si>
    <t xml:space="preserve">                 związanych z realizacją zadań z zakresu administracji rządowej. </t>
  </si>
  <si>
    <t>Paragraf  2010 - Dotacje celowe otrzymane z budżetu państwa na realizację zadań bieżących z zakresu administracji rządowej  oraz innych zadań zleconych gminie (związkom gmin) ustawami</t>
  </si>
  <si>
    <t xml:space="preserve"> Wykonanie  planu dotacji na zadania zlecone z zakresu administracji rządowej i innych zadań zleconych gminie ustawami na 2005r.   </t>
  </si>
  <si>
    <t>Kleszczewo 12.08.2005r.</t>
  </si>
  <si>
    <t>Dotacja celowa z budżetu na finansowanie lub dofinanso-wanie zadań zleconych do realizacji pozostałym jedno-stkom niezaliczanym do sektora finansów publicznych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</si>
</sst>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8"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b/>
      <sz val="9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10" fillId="0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15" applyNumberFormat="1" applyFont="1" applyBorder="1" applyAlignment="1">
      <alignment vertical="center"/>
    </xf>
    <xf numFmtId="3" fontId="9" fillId="0" borderId="2" xfId="15" applyNumberFormat="1" applyFont="1" applyBorder="1" applyAlignment="1">
      <alignment vertical="center"/>
    </xf>
    <xf numFmtId="3" fontId="10" fillId="0" borderId="1" xfId="15" applyNumberFormat="1" applyFont="1" applyBorder="1" applyAlignment="1">
      <alignment vertical="center"/>
    </xf>
    <xf numFmtId="3" fontId="10" fillId="0" borderId="2" xfId="15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13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49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shrinkToFit="1"/>
    </xf>
    <xf numFmtId="4" fontId="12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vertical="top" wrapText="1"/>
    </xf>
    <xf numFmtId="3" fontId="12" fillId="0" borderId="0" xfId="0" applyNumberFormat="1" applyFont="1" applyAlignment="1">
      <alignment horizontal="right"/>
    </xf>
    <xf numFmtId="49" fontId="12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3"/>
  <sheetViews>
    <sheetView tabSelected="1" workbookViewId="0" topLeftCell="A89">
      <selection activeCell="N106" sqref="N106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4.7109375" style="0" customWidth="1"/>
    <col min="4" max="4" width="48.00390625" style="0" customWidth="1"/>
    <col min="5" max="12" width="0" style="0" hidden="1" customWidth="1"/>
    <col min="13" max="13" width="0.2890625" style="0" hidden="1" customWidth="1"/>
    <col min="14" max="14" width="9.7109375" style="0" bestFit="1" customWidth="1"/>
    <col min="15" max="16" width="9.28125" style="0" bestFit="1" customWidth="1"/>
  </cols>
  <sheetData>
    <row r="1" spans="1:6" ht="15.75">
      <c r="A1" s="1"/>
      <c r="B1" s="1"/>
      <c r="C1" s="2"/>
      <c r="D1" s="3" t="s">
        <v>242</v>
      </c>
      <c r="E1" s="1"/>
      <c r="F1" s="1"/>
    </row>
    <row r="2" spans="1:6" ht="15.75">
      <c r="A2" s="4"/>
      <c r="B2" s="1"/>
      <c r="C2" s="2"/>
      <c r="D2" s="1"/>
      <c r="E2" s="1"/>
      <c r="F2" s="1"/>
    </row>
    <row r="3" spans="1:16" ht="37.5" customHeight="1">
      <c r="A3" s="53" t="s">
        <v>0</v>
      </c>
      <c r="B3" s="54" t="s">
        <v>1</v>
      </c>
      <c r="C3" s="55" t="s">
        <v>2</v>
      </c>
      <c r="D3" s="53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8" t="s">
        <v>8</v>
      </c>
      <c r="J3" s="8" t="s">
        <v>9</v>
      </c>
      <c r="K3" s="9" t="s">
        <v>10</v>
      </c>
      <c r="L3" s="9" t="s">
        <v>7</v>
      </c>
      <c r="M3" s="10" t="s">
        <v>11</v>
      </c>
      <c r="N3" s="56" t="s">
        <v>142</v>
      </c>
      <c r="O3" s="57" t="s">
        <v>238</v>
      </c>
      <c r="P3" s="28" t="s">
        <v>239</v>
      </c>
    </row>
    <row r="4" spans="1:16" ht="12.75">
      <c r="A4" s="65" t="s">
        <v>12</v>
      </c>
      <c r="B4" s="49"/>
      <c r="C4" s="62"/>
      <c r="D4" s="61" t="s">
        <v>13</v>
      </c>
      <c r="E4" s="29">
        <f>SUM(E5)</f>
        <v>856000</v>
      </c>
      <c r="F4" s="29">
        <f>SUM(F5)</f>
        <v>506676</v>
      </c>
      <c r="G4" s="34">
        <v>0</v>
      </c>
      <c r="H4" s="29">
        <f aca="true" t="shared" si="0" ref="H4:O4">SUM(H5)</f>
        <v>506676</v>
      </c>
      <c r="I4" s="29">
        <f t="shared" si="0"/>
        <v>0</v>
      </c>
      <c r="J4" s="29">
        <f t="shared" si="0"/>
        <v>506676</v>
      </c>
      <c r="K4" s="29">
        <f t="shared" si="0"/>
        <v>0</v>
      </c>
      <c r="L4" s="29">
        <f t="shared" si="0"/>
        <v>506676</v>
      </c>
      <c r="M4" s="30">
        <f t="shared" si="0"/>
        <v>0</v>
      </c>
      <c r="N4" s="29">
        <f t="shared" si="0"/>
        <v>506676</v>
      </c>
      <c r="O4" s="29">
        <f t="shared" si="0"/>
        <v>7000</v>
      </c>
      <c r="P4" s="51">
        <f>SUM(O4/N4%)</f>
        <v>1.3815534976987265</v>
      </c>
    </row>
    <row r="5" spans="1:16" ht="12.75">
      <c r="A5" s="47"/>
      <c r="B5" s="66" t="s">
        <v>14</v>
      </c>
      <c r="C5" s="60"/>
      <c r="D5" s="59" t="s">
        <v>15</v>
      </c>
      <c r="E5" s="31">
        <f>SUM(E7:E7)</f>
        <v>856000</v>
      </c>
      <c r="F5" s="31">
        <f>SUM(F7:F7)</f>
        <v>506676</v>
      </c>
      <c r="G5" s="34">
        <v>0</v>
      </c>
      <c r="H5" s="31">
        <f>SUM(H7:H7)</f>
        <v>506676</v>
      </c>
      <c r="I5" s="31">
        <f aca="true" t="shared" si="1" ref="I5:N5">SUM(I7:I8)</f>
        <v>0</v>
      </c>
      <c r="J5" s="31">
        <f t="shared" si="1"/>
        <v>506676</v>
      </c>
      <c r="K5" s="31">
        <f t="shared" si="1"/>
        <v>0</v>
      </c>
      <c r="L5" s="31">
        <f t="shared" si="1"/>
        <v>506676</v>
      </c>
      <c r="M5" s="32">
        <f t="shared" si="1"/>
        <v>0</v>
      </c>
      <c r="N5" s="31">
        <f t="shared" si="1"/>
        <v>506676</v>
      </c>
      <c r="O5" s="31">
        <f>SUM(O6:O8)</f>
        <v>7000</v>
      </c>
      <c r="P5" s="52">
        <f aca="true" t="shared" si="2" ref="P5:P68">SUM(O5/N5%)</f>
        <v>1.3815534976987265</v>
      </c>
    </row>
    <row r="6" spans="1:16" ht="25.5">
      <c r="A6" s="47"/>
      <c r="B6" s="66"/>
      <c r="C6" s="60" t="s">
        <v>33</v>
      </c>
      <c r="D6" s="59" t="s">
        <v>240</v>
      </c>
      <c r="E6" s="31"/>
      <c r="F6" s="31"/>
      <c r="G6" s="34"/>
      <c r="H6" s="31"/>
      <c r="I6" s="31"/>
      <c r="J6" s="31"/>
      <c r="K6" s="33"/>
      <c r="L6" s="33"/>
      <c r="M6" s="33"/>
      <c r="N6" s="31"/>
      <c r="O6" s="36">
        <v>7000</v>
      </c>
      <c r="P6" s="52"/>
    </row>
    <row r="7" spans="1:16" ht="63.75" hidden="1">
      <c r="A7" s="47"/>
      <c r="B7" s="66"/>
      <c r="C7" s="60" t="s">
        <v>16</v>
      </c>
      <c r="D7" s="59" t="s">
        <v>17</v>
      </c>
      <c r="E7" s="31">
        <v>856000</v>
      </c>
      <c r="F7" s="31">
        <v>506676</v>
      </c>
      <c r="G7" s="34">
        <v>0</v>
      </c>
      <c r="H7" s="31">
        <v>506676</v>
      </c>
      <c r="I7" s="35">
        <v>-506676</v>
      </c>
      <c r="J7" s="36">
        <f>SUM(H7+I7)</f>
        <v>0</v>
      </c>
      <c r="K7" s="40"/>
      <c r="L7" s="41">
        <f>J7+K7</f>
        <v>0</v>
      </c>
      <c r="M7" s="40"/>
      <c r="N7" s="36"/>
      <c r="O7" s="36"/>
      <c r="P7" s="52" t="e">
        <f t="shared" si="2"/>
        <v>#DIV/0!</v>
      </c>
    </row>
    <row r="8" spans="1:16" ht="63.75">
      <c r="A8" s="47"/>
      <c r="B8" s="66"/>
      <c r="C8" s="60" t="s">
        <v>18</v>
      </c>
      <c r="D8" s="59" t="s">
        <v>19</v>
      </c>
      <c r="E8" s="31"/>
      <c r="F8" s="31"/>
      <c r="G8" s="34"/>
      <c r="H8" s="31">
        <v>0</v>
      </c>
      <c r="I8" s="35">
        <v>506676</v>
      </c>
      <c r="J8" s="35">
        <f>SUM(H8+I8)</f>
        <v>506676</v>
      </c>
      <c r="K8" s="40"/>
      <c r="L8" s="41">
        <f>J8+K8</f>
        <v>506676</v>
      </c>
      <c r="M8" s="40"/>
      <c r="N8" s="36">
        <f>L8+M8</f>
        <v>506676</v>
      </c>
      <c r="O8" s="36"/>
      <c r="P8" s="52">
        <f t="shared" si="2"/>
        <v>0</v>
      </c>
    </row>
    <row r="9" spans="1:16" ht="12.75">
      <c r="A9" s="67" t="s">
        <v>20</v>
      </c>
      <c r="B9" s="67"/>
      <c r="C9" s="62"/>
      <c r="D9" s="61" t="s">
        <v>21</v>
      </c>
      <c r="E9" s="29">
        <v>600</v>
      </c>
      <c r="F9" s="29">
        <f>SUM(F10)</f>
        <v>600</v>
      </c>
      <c r="G9" s="34">
        <v>0</v>
      </c>
      <c r="H9" s="29">
        <f aca="true" t="shared" si="3" ref="H9:O10">SUM(H10)</f>
        <v>600</v>
      </c>
      <c r="I9" s="29">
        <f t="shared" si="3"/>
        <v>0</v>
      </c>
      <c r="J9" s="29">
        <f t="shared" si="3"/>
        <v>600</v>
      </c>
      <c r="K9" s="29">
        <f t="shared" si="3"/>
        <v>0</v>
      </c>
      <c r="L9" s="29">
        <f t="shared" si="3"/>
        <v>600</v>
      </c>
      <c r="M9" s="30">
        <f t="shared" si="3"/>
        <v>0</v>
      </c>
      <c r="N9" s="29">
        <f t="shared" si="3"/>
        <v>600</v>
      </c>
      <c r="O9" s="29">
        <f t="shared" si="3"/>
        <v>0</v>
      </c>
      <c r="P9" s="51">
        <f t="shared" si="2"/>
        <v>0</v>
      </c>
    </row>
    <row r="10" spans="1:16" ht="12.75">
      <c r="A10" s="47"/>
      <c r="B10" s="66" t="s">
        <v>22</v>
      </c>
      <c r="C10" s="60"/>
      <c r="D10" s="59" t="s">
        <v>23</v>
      </c>
      <c r="E10" s="31">
        <v>600</v>
      </c>
      <c r="F10" s="31">
        <f>SUM(F11)</f>
        <v>600</v>
      </c>
      <c r="G10" s="34">
        <v>0</v>
      </c>
      <c r="H10" s="31">
        <f t="shared" si="3"/>
        <v>600</v>
      </c>
      <c r="I10" s="31">
        <f t="shared" si="3"/>
        <v>0</v>
      </c>
      <c r="J10" s="31">
        <f t="shared" si="3"/>
        <v>600</v>
      </c>
      <c r="K10" s="31">
        <f t="shared" si="3"/>
        <v>0</v>
      </c>
      <c r="L10" s="31">
        <f t="shared" si="3"/>
        <v>600</v>
      </c>
      <c r="M10" s="32">
        <f t="shared" si="3"/>
        <v>0</v>
      </c>
      <c r="N10" s="31">
        <f t="shared" si="3"/>
        <v>600</v>
      </c>
      <c r="O10" s="31">
        <f t="shared" si="3"/>
        <v>0</v>
      </c>
      <c r="P10" s="52">
        <f t="shared" si="2"/>
        <v>0</v>
      </c>
    </row>
    <row r="11" spans="1:16" ht="51.75" customHeight="1">
      <c r="A11" s="47"/>
      <c r="B11" s="47"/>
      <c r="C11" s="60" t="s">
        <v>24</v>
      </c>
      <c r="D11" s="59" t="s">
        <v>25</v>
      </c>
      <c r="E11" s="31">
        <v>600</v>
      </c>
      <c r="F11" s="31">
        <v>600</v>
      </c>
      <c r="G11" s="34">
        <v>0</v>
      </c>
      <c r="H11" s="31">
        <v>600</v>
      </c>
      <c r="I11" s="31">
        <v>0</v>
      </c>
      <c r="J11" s="31">
        <f>H11+I11</f>
        <v>600</v>
      </c>
      <c r="K11" s="40"/>
      <c r="L11" s="41">
        <f>J11+K11</f>
        <v>600</v>
      </c>
      <c r="M11" s="40"/>
      <c r="N11" s="36">
        <f>L11+M11</f>
        <v>600</v>
      </c>
      <c r="O11" s="36">
        <v>0</v>
      </c>
      <c r="P11" s="52">
        <f t="shared" si="2"/>
        <v>0</v>
      </c>
    </row>
    <row r="12" spans="1:16" ht="12.75">
      <c r="A12" s="49">
        <v>600</v>
      </c>
      <c r="B12" s="49"/>
      <c r="C12" s="62"/>
      <c r="D12" s="61" t="s">
        <v>26</v>
      </c>
      <c r="E12" s="29" t="e">
        <f aca="true" t="shared" si="4" ref="E12:O12">SUM(E13)</f>
        <v>#REF!</v>
      </c>
      <c r="F12" s="29">
        <f t="shared" si="4"/>
        <v>1113824</v>
      </c>
      <c r="G12" s="42">
        <f t="shared" si="4"/>
        <v>1220</v>
      </c>
      <c r="H12" s="43">
        <f t="shared" si="4"/>
        <v>1115044</v>
      </c>
      <c r="I12" s="43">
        <f t="shared" si="4"/>
        <v>0</v>
      </c>
      <c r="J12" s="43">
        <f t="shared" si="4"/>
        <v>1115044</v>
      </c>
      <c r="K12" s="43">
        <f t="shared" si="4"/>
        <v>42000</v>
      </c>
      <c r="L12" s="43">
        <f t="shared" si="4"/>
        <v>1157044</v>
      </c>
      <c r="M12" s="44">
        <f t="shared" si="4"/>
        <v>-340733</v>
      </c>
      <c r="N12" s="43">
        <f t="shared" si="4"/>
        <v>816311</v>
      </c>
      <c r="O12" s="43">
        <f t="shared" si="4"/>
        <v>44552</v>
      </c>
      <c r="P12" s="51">
        <f t="shared" si="2"/>
        <v>5.457723833195927</v>
      </c>
    </row>
    <row r="13" spans="1:16" ht="12.75">
      <c r="A13" s="47"/>
      <c r="B13" s="47">
        <v>60016</v>
      </c>
      <c r="C13" s="60"/>
      <c r="D13" s="59" t="s">
        <v>27</v>
      </c>
      <c r="E13" s="31" t="e">
        <f>SUM(#REF!)</f>
        <v>#REF!</v>
      </c>
      <c r="F13" s="31">
        <f>SUM(F14:F17)</f>
        <v>1113824</v>
      </c>
      <c r="G13" s="31">
        <f>SUM(G14:G17)</f>
        <v>1220</v>
      </c>
      <c r="H13" s="45">
        <f>SUM(H14:H17)</f>
        <v>1115044</v>
      </c>
      <c r="I13" s="45">
        <f aca="true" t="shared" si="5" ref="I13:O13">SUM(I14:I20)</f>
        <v>0</v>
      </c>
      <c r="J13" s="45">
        <f t="shared" si="5"/>
        <v>1115044</v>
      </c>
      <c r="K13" s="45">
        <f t="shared" si="5"/>
        <v>42000</v>
      </c>
      <c r="L13" s="45">
        <f t="shared" si="5"/>
        <v>1157044</v>
      </c>
      <c r="M13" s="46">
        <f t="shared" si="5"/>
        <v>-340733</v>
      </c>
      <c r="N13" s="45">
        <f t="shared" si="5"/>
        <v>816311</v>
      </c>
      <c r="O13" s="45">
        <f t="shared" si="5"/>
        <v>44552</v>
      </c>
      <c r="P13" s="52">
        <f t="shared" si="2"/>
        <v>5.457723833195927</v>
      </c>
    </row>
    <row r="14" spans="1:16" ht="12.75">
      <c r="A14" s="47"/>
      <c r="B14" s="47"/>
      <c r="C14" s="60" t="s">
        <v>28</v>
      </c>
      <c r="D14" s="59" t="s">
        <v>29</v>
      </c>
      <c r="E14" s="31"/>
      <c r="F14" s="31"/>
      <c r="G14" s="34">
        <v>400</v>
      </c>
      <c r="H14" s="35">
        <f>SUM(F14:G14)</f>
        <v>400</v>
      </c>
      <c r="I14" s="47"/>
      <c r="J14" s="36">
        <f>H14+I14</f>
        <v>400</v>
      </c>
      <c r="K14" s="40"/>
      <c r="L14" s="41">
        <f>J14+K14</f>
        <v>400</v>
      </c>
      <c r="M14" s="40">
        <v>1600</v>
      </c>
      <c r="N14" s="36">
        <f aca="true" t="shared" si="6" ref="N14:N20">L14+M14</f>
        <v>2000</v>
      </c>
      <c r="O14" s="36">
        <v>1692</v>
      </c>
      <c r="P14" s="52">
        <f t="shared" si="2"/>
        <v>84.6</v>
      </c>
    </row>
    <row r="15" spans="1:16" ht="12.75">
      <c r="A15" s="47"/>
      <c r="B15" s="47"/>
      <c r="C15" s="60" t="s">
        <v>30</v>
      </c>
      <c r="D15" s="59" t="s">
        <v>29</v>
      </c>
      <c r="E15" s="31"/>
      <c r="F15" s="31"/>
      <c r="G15" s="34">
        <v>820</v>
      </c>
      <c r="H15" s="35">
        <f>SUM(F15:G15)</f>
        <v>820</v>
      </c>
      <c r="I15" s="47"/>
      <c r="J15" s="36">
        <f>H15+I15</f>
        <v>820</v>
      </c>
      <c r="K15" s="40"/>
      <c r="L15" s="41">
        <f>J15+K15</f>
        <v>820</v>
      </c>
      <c r="M15" s="40"/>
      <c r="N15" s="36">
        <f t="shared" si="6"/>
        <v>820</v>
      </c>
      <c r="O15" s="36">
        <v>860</v>
      </c>
      <c r="P15" s="52">
        <f t="shared" si="2"/>
        <v>104.87804878048782</v>
      </c>
    </row>
    <row r="16" spans="1:16" ht="38.25">
      <c r="A16" s="47"/>
      <c r="B16" s="47"/>
      <c r="C16" s="60" t="s">
        <v>31</v>
      </c>
      <c r="D16" s="59" t="s">
        <v>32</v>
      </c>
      <c r="E16" s="31"/>
      <c r="F16" s="31"/>
      <c r="G16" s="34"/>
      <c r="H16" s="35"/>
      <c r="I16" s="47"/>
      <c r="J16" s="36">
        <v>0</v>
      </c>
      <c r="K16" s="41">
        <v>42000</v>
      </c>
      <c r="L16" s="41">
        <v>42000</v>
      </c>
      <c r="M16" s="40"/>
      <c r="N16" s="36">
        <f t="shared" si="6"/>
        <v>42000</v>
      </c>
      <c r="O16" s="48">
        <v>42000</v>
      </c>
      <c r="P16" s="52">
        <f t="shared" si="2"/>
        <v>100</v>
      </c>
    </row>
    <row r="17" spans="1:16" ht="38.25" hidden="1">
      <c r="A17" s="47"/>
      <c r="B17" s="47"/>
      <c r="C17" s="60" t="s">
        <v>33</v>
      </c>
      <c r="D17" s="59" t="s">
        <v>34</v>
      </c>
      <c r="E17" s="31">
        <v>0</v>
      </c>
      <c r="F17" s="31">
        <v>1113824</v>
      </c>
      <c r="G17" s="34">
        <v>0</v>
      </c>
      <c r="H17" s="35">
        <f>SUM(F17:G17)</f>
        <v>1113824</v>
      </c>
      <c r="I17" s="47">
        <v>-1113824</v>
      </c>
      <c r="J17" s="36">
        <f>H17+I17</f>
        <v>0</v>
      </c>
      <c r="K17" s="40"/>
      <c r="L17" s="41">
        <f>J17+K17</f>
        <v>0</v>
      </c>
      <c r="M17" s="40"/>
      <c r="N17" s="36">
        <f t="shared" si="6"/>
        <v>0</v>
      </c>
      <c r="O17" s="36"/>
      <c r="P17" s="52" t="e">
        <f t="shared" si="2"/>
        <v>#DIV/0!</v>
      </c>
    </row>
    <row r="18" spans="1:16" ht="76.5">
      <c r="A18" s="47"/>
      <c r="B18" s="47"/>
      <c r="C18" s="60" t="s">
        <v>35</v>
      </c>
      <c r="D18" s="59" t="s">
        <v>36</v>
      </c>
      <c r="E18" s="31"/>
      <c r="F18" s="31"/>
      <c r="G18" s="34"/>
      <c r="H18" s="35"/>
      <c r="I18" s="47">
        <v>982786</v>
      </c>
      <c r="J18" s="36">
        <f>H18+I18</f>
        <v>982786</v>
      </c>
      <c r="K18" s="40"/>
      <c r="L18" s="41">
        <f>J18+K18</f>
        <v>982786</v>
      </c>
      <c r="M18" s="40">
        <v>-302059</v>
      </c>
      <c r="N18" s="36">
        <f t="shared" si="6"/>
        <v>680727</v>
      </c>
      <c r="O18" s="36"/>
      <c r="P18" s="52">
        <f t="shared" si="2"/>
        <v>0</v>
      </c>
    </row>
    <row r="19" spans="1:16" ht="38.25" hidden="1">
      <c r="A19" s="47"/>
      <c r="B19" s="47"/>
      <c r="C19" s="60" t="s">
        <v>37</v>
      </c>
      <c r="D19" s="59" t="s">
        <v>38</v>
      </c>
      <c r="E19" s="31"/>
      <c r="F19" s="31"/>
      <c r="G19" s="34"/>
      <c r="H19" s="35"/>
      <c r="I19" s="47"/>
      <c r="J19" s="36"/>
      <c r="K19" s="40"/>
      <c r="L19" s="41"/>
      <c r="M19" s="40"/>
      <c r="N19" s="36"/>
      <c r="O19" s="36"/>
      <c r="P19" s="52" t="e">
        <f t="shared" si="2"/>
        <v>#DIV/0!</v>
      </c>
    </row>
    <row r="20" spans="1:16" ht="76.5">
      <c r="A20" s="47"/>
      <c r="B20" s="47"/>
      <c r="C20" s="60" t="s">
        <v>39</v>
      </c>
      <c r="D20" s="59" t="s">
        <v>40</v>
      </c>
      <c r="E20" s="31"/>
      <c r="F20" s="31"/>
      <c r="G20" s="34"/>
      <c r="H20" s="35"/>
      <c r="I20" s="47">
        <v>131038</v>
      </c>
      <c r="J20" s="36">
        <f>H20+I20</f>
        <v>131038</v>
      </c>
      <c r="K20" s="40"/>
      <c r="L20" s="41">
        <f>J20+K20</f>
        <v>131038</v>
      </c>
      <c r="M20" s="40">
        <v>-40274</v>
      </c>
      <c r="N20" s="36">
        <f t="shared" si="6"/>
        <v>90764</v>
      </c>
      <c r="O20" s="36"/>
      <c r="P20" s="52">
        <f t="shared" si="2"/>
        <v>0</v>
      </c>
    </row>
    <row r="21" spans="1:16" ht="12.75">
      <c r="A21" s="49">
        <v>700</v>
      </c>
      <c r="B21" s="49"/>
      <c r="C21" s="62"/>
      <c r="D21" s="61" t="s">
        <v>41</v>
      </c>
      <c r="E21" s="29">
        <f>SUM(E22)</f>
        <v>1326553</v>
      </c>
      <c r="F21" s="29">
        <f>SUM(F22)</f>
        <v>1800775</v>
      </c>
      <c r="G21" s="34">
        <v>0</v>
      </c>
      <c r="H21" s="29">
        <f aca="true" t="shared" si="7" ref="H21:O21">SUM(H22)</f>
        <v>1800775</v>
      </c>
      <c r="I21" s="29">
        <f t="shared" si="7"/>
        <v>0</v>
      </c>
      <c r="J21" s="29">
        <f t="shared" si="7"/>
        <v>1800775</v>
      </c>
      <c r="K21" s="29">
        <f t="shared" si="7"/>
        <v>0</v>
      </c>
      <c r="L21" s="29">
        <f t="shared" si="7"/>
        <v>1800775</v>
      </c>
      <c r="M21" s="30">
        <f t="shared" si="7"/>
        <v>-42507</v>
      </c>
      <c r="N21" s="29">
        <f t="shared" si="7"/>
        <v>1758268</v>
      </c>
      <c r="O21" s="29">
        <f t="shared" si="7"/>
        <v>57344</v>
      </c>
      <c r="P21" s="51">
        <f t="shared" si="2"/>
        <v>3.261391323734493</v>
      </c>
    </row>
    <row r="22" spans="1:16" ht="12.75">
      <c r="A22" s="47"/>
      <c r="B22" s="47">
        <v>70005</v>
      </c>
      <c r="C22" s="60"/>
      <c r="D22" s="59" t="s">
        <v>42</v>
      </c>
      <c r="E22" s="31">
        <f>SUM(E23:E28)</f>
        <v>1326553</v>
      </c>
      <c r="F22" s="31">
        <f>SUM(F23:F28)</f>
        <v>1800775</v>
      </c>
      <c r="G22" s="34">
        <v>0</v>
      </c>
      <c r="H22" s="31">
        <f aca="true" t="shared" si="8" ref="H22:O22">SUM(H23:H28)</f>
        <v>1800775</v>
      </c>
      <c r="I22" s="31">
        <f t="shared" si="8"/>
        <v>0</v>
      </c>
      <c r="J22" s="31">
        <f t="shared" si="8"/>
        <v>1800775</v>
      </c>
      <c r="K22" s="31">
        <f t="shared" si="8"/>
        <v>0</v>
      </c>
      <c r="L22" s="31">
        <f t="shared" si="8"/>
        <v>1800775</v>
      </c>
      <c r="M22" s="32">
        <f t="shared" si="8"/>
        <v>-42507</v>
      </c>
      <c r="N22" s="31">
        <f t="shared" si="8"/>
        <v>1758268</v>
      </c>
      <c r="O22" s="31">
        <f t="shared" si="8"/>
        <v>57344</v>
      </c>
      <c r="P22" s="52">
        <f t="shared" si="2"/>
        <v>3.261391323734493</v>
      </c>
    </row>
    <row r="23" spans="1:16" ht="25.5">
      <c r="A23" s="47"/>
      <c r="B23" s="47"/>
      <c r="C23" s="60" t="s">
        <v>43</v>
      </c>
      <c r="D23" s="59" t="s">
        <v>44</v>
      </c>
      <c r="E23" s="31">
        <v>7050</v>
      </c>
      <c r="F23" s="31">
        <v>7050</v>
      </c>
      <c r="G23" s="34">
        <v>0</v>
      </c>
      <c r="H23" s="31">
        <v>7050</v>
      </c>
      <c r="I23" s="47"/>
      <c r="J23" s="36">
        <f aca="true" t="shared" si="9" ref="J23:J28">H23+I23</f>
        <v>7050</v>
      </c>
      <c r="K23" s="40"/>
      <c r="L23" s="41">
        <f aca="true" t="shared" si="10" ref="L23:L28">J23+K23</f>
        <v>7050</v>
      </c>
      <c r="M23" s="40"/>
      <c r="N23" s="36">
        <f aca="true" t="shared" si="11" ref="N23:N28">L23+M23</f>
        <v>7050</v>
      </c>
      <c r="O23" s="36">
        <v>5817</v>
      </c>
      <c r="P23" s="52">
        <f t="shared" si="2"/>
        <v>82.51063829787235</v>
      </c>
    </row>
    <row r="24" spans="1:16" ht="12.75">
      <c r="A24" s="47"/>
      <c r="B24" s="47"/>
      <c r="C24" s="60" t="s">
        <v>28</v>
      </c>
      <c r="D24" s="59" t="s">
        <v>29</v>
      </c>
      <c r="E24" s="31">
        <v>100</v>
      </c>
      <c r="F24" s="31">
        <v>100</v>
      </c>
      <c r="G24" s="34">
        <v>0</v>
      </c>
      <c r="H24" s="31">
        <v>100</v>
      </c>
      <c r="I24" s="47"/>
      <c r="J24" s="36">
        <f t="shared" si="9"/>
        <v>100</v>
      </c>
      <c r="K24" s="40"/>
      <c r="L24" s="41">
        <f t="shared" si="10"/>
        <v>100</v>
      </c>
      <c r="M24" s="40"/>
      <c r="N24" s="36">
        <f t="shared" si="11"/>
        <v>100</v>
      </c>
      <c r="O24" s="36"/>
      <c r="P24" s="52">
        <f t="shared" si="2"/>
        <v>0</v>
      </c>
    </row>
    <row r="25" spans="1:16" ht="54" customHeight="1">
      <c r="A25" s="47"/>
      <c r="B25" s="47"/>
      <c r="C25" s="60" t="s">
        <v>24</v>
      </c>
      <c r="D25" s="59" t="s">
        <v>25</v>
      </c>
      <c r="E25" s="31">
        <v>105800</v>
      </c>
      <c r="F25" s="31">
        <v>108400</v>
      </c>
      <c r="G25" s="34">
        <v>0</v>
      </c>
      <c r="H25" s="31">
        <v>108400</v>
      </c>
      <c r="I25" s="47"/>
      <c r="J25" s="36">
        <f t="shared" si="9"/>
        <v>108400</v>
      </c>
      <c r="K25" s="40"/>
      <c r="L25" s="41">
        <f t="shared" si="10"/>
        <v>108400</v>
      </c>
      <c r="M25" s="40"/>
      <c r="N25" s="36">
        <f t="shared" si="11"/>
        <v>108400</v>
      </c>
      <c r="O25" s="36">
        <v>43605</v>
      </c>
      <c r="P25" s="52">
        <f t="shared" si="2"/>
        <v>40.2260147601476</v>
      </c>
    </row>
    <row r="26" spans="1:16" ht="38.25">
      <c r="A26" s="47"/>
      <c r="B26" s="47"/>
      <c r="C26" s="60" t="s">
        <v>45</v>
      </c>
      <c r="D26" s="59" t="s">
        <v>46</v>
      </c>
      <c r="E26" s="31">
        <v>0</v>
      </c>
      <c r="F26" s="31">
        <v>108</v>
      </c>
      <c r="G26" s="34">
        <v>0</v>
      </c>
      <c r="H26" s="31">
        <v>108</v>
      </c>
      <c r="I26" s="47"/>
      <c r="J26" s="36">
        <f t="shared" si="9"/>
        <v>108</v>
      </c>
      <c r="K26" s="40"/>
      <c r="L26" s="41">
        <f t="shared" si="10"/>
        <v>108</v>
      </c>
      <c r="M26" s="40"/>
      <c r="N26" s="36">
        <f t="shared" si="11"/>
        <v>108</v>
      </c>
      <c r="O26" s="36">
        <v>184</v>
      </c>
      <c r="P26" s="52">
        <f t="shared" si="2"/>
        <v>170.37037037037035</v>
      </c>
    </row>
    <row r="27" spans="1:16" ht="25.5">
      <c r="A27" s="47"/>
      <c r="B27" s="47"/>
      <c r="C27" s="60" t="s">
        <v>47</v>
      </c>
      <c r="D27" s="59" t="s">
        <v>48</v>
      </c>
      <c r="E27" s="31">
        <v>1211103</v>
      </c>
      <c r="F27" s="31">
        <v>1683725</v>
      </c>
      <c r="G27" s="34">
        <v>0</v>
      </c>
      <c r="H27" s="31">
        <v>1683725</v>
      </c>
      <c r="I27" s="47"/>
      <c r="J27" s="36">
        <f t="shared" si="9"/>
        <v>1683725</v>
      </c>
      <c r="K27" s="40"/>
      <c r="L27" s="41">
        <f t="shared" si="10"/>
        <v>1683725</v>
      </c>
      <c r="M27" s="40">
        <v>-42507</v>
      </c>
      <c r="N27" s="36">
        <f t="shared" si="11"/>
        <v>1641218</v>
      </c>
      <c r="O27" s="36">
        <v>6162</v>
      </c>
      <c r="P27" s="52">
        <f t="shared" si="2"/>
        <v>0.3754528648844943</v>
      </c>
    </row>
    <row r="28" spans="1:16" ht="12.75">
      <c r="A28" s="47"/>
      <c r="B28" s="47"/>
      <c r="C28" s="60" t="s">
        <v>49</v>
      </c>
      <c r="D28" s="59" t="s">
        <v>50</v>
      </c>
      <c r="E28" s="31">
        <v>2500</v>
      </c>
      <c r="F28" s="31">
        <v>1392</v>
      </c>
      <c r="G28" s="34">
        <v>0</v>
      </c>
      <c r="H28" s="31">
        <v>1392</v>
      </c>
      <c r="I28" s="47"/>
      <c r="J28" s="36">
        <f t="shared" si="9"/>
        <v>1392</v>
      </c>
      <c r="K28" s="40"/>
      <c r="L28" s="41">
        <f t="shared" si="10"/>
        <v>1392</v>
      </c>
      <c r="M28" s="40"/>
      <c r="N28" s="36">
        <f t="shared" si="11"/>
        <v>1392</v>
      </c>
      <c r="O28" s="36">
        <v>1576</v>
      </c>
      <c r="P28" s="52">
        <f t="shared" si="2"/>
        <v>113.2183908045977</v>
      </c>
    </row>
    <row r="29" spans="1:16" ht="12.75">
      <c r="A29" s="49">
        <v>750</v>
      </c>
      <c r="B29" s="49"/>
      <c r="C29" s="62"/>
      <c r="D29" s="61" t="s">
        <v>51</v>
      </c>
      <c r="E29" s="29">
        <f>SUM(E30+E33)</f>
        <v>29700</v>
      </c>
      <c r="F29" s="29">
        <f>SUM(F30+F33)</f>
        <v>44610</v>
      </c>
      <c r="G29" s="34">
        <v>0</v>
      </c>
      <c r="H29" s="29">
        <f aca="true" t="shared" si="12" ref="H29:O29">SUM(H30+H33)</f>
        <v>44610</v>
      </c>
      <c r="I29" s="29">
        <f t="shared" si="12"/>
        <v>0</v>
      </c>
      <c r="J29" s="29">
        <f t="shared" si="12"/>
        <v>44610</v>
      </c>
      <c r="K29" s="29">
        <f t="shared" si="12"/>
        <v>0</v>
      </c>
      <c r="L29" s="29">
        <f t="shared" si="12"/>
        <v>44610</v>
      </c>
      <c r="M29" s="30">
        <f t="shared" si="12"/>
        <v>0</v>
      </c>
      <c r="N29" s="29">
        <f t="shared" si="12"/>
        <v>44610</v>
      </c>
      <c r="O29" s="29">
        <f t="shared" si="12"/>
        <v>22980</v>
      </c>
      <c r="P29" s="51">
        <f t="shared" si="2"/>
        <v>51.51311365164761</v>
      </c>
    </row>
    <row r="30" spans="1:16" ht="12.75">
      <c r="A30" s="47"/>
      <c r="B30" s="47">
        <v>75011</v>
      </c>
      <c r="C30" s="60"/>
      <c r="D30" s="59" t="s">
        <v>52</v>
      </c>
      <c r="E30" s="31">
        <f>SUM(E31:E32)</f>
        <v>26300</v>
      </c>
      <c r="F30" s="31">
        <f>SUM(F31:F32)</f>
        <v>41150</v>
      </c>
      <c r="G30" s="34">
        <v>0</v>
      </c>
      <c r="H30" s="31">
        <f aca="true" t="shared" si="13" ref="H30:O30">SUM(H31:H32)</f>
        <v>41150</v>
      </c>
      <c r="I30" s="31">
        <f t="shared" si="13"/>
        <v>0</v>
      </c>
      <c r="J30" s="31">
        <f t="shared" si="13"/>
        <v>41150</v>
      </c>
      <c r="K30" s="31">
        <f t="shared" si="13"/>
        <v>0</v>
      </c>
      <c r="L30" s="31">
        <f t="shared" si="13"/>
        <v>41150</v>
      </c>
      <c r="M30" s="32">
        <f t="shared" si="13"/>
        <v>0</v>
      </c>
      <c r="N30" s="31">
        <f t="shared" si="13"/>
        <v>41150</v>
      </c>
      <c r="O30" s="31">
        <f t="shared" si="13"/>
        <v>21575</v>
      </c>
      <c r="P30" s="52">
        <f t="shared" si="2"/>
        <v>52.430133657351156</v>
      </c>
    </row>
    <row r="31" spans="1:16" ht="38.25">
      <c r="A31" s="47"/>
      <c r="B31" s="47"/>
      <c r="C31" s="60" t="s">
        <v>53</v>
      </c>
      <c r="D31" s="59" t="s">
        <v>54</v>
      </c>
      <c r="E31" s="31">
        <v>25750</v>
      </c>
      <c r="F31" s="31">
        <v>40600</v>
      </c>
      <c r="G31" s="34">
        <v>0</v>
      </c>
      <c r="H31" s="31">
        <v>40600</v>
      </c>
      <c r="I31" s="47"/>
      <c r="J31" s="36">
        <f>H31+I31</f>
        <v>40600</v>
      </c>
      <c r="K31" s="40"/>
      <c r="L31" s="41">
        <f>J31+K31</f>
        <v>40600</v>
      </c>
      <c r="M31" s="40"/>
      <c r="N31" s="36">
        <f>L31+M31</f>
        <v>40600</v>
      </c>
      <c r="O31" s="36">
        <v>21221</v>
      </c>
      <c r="P31" s="52">
        <f t="shared" si="2"/>
        <v>52.26847290640394</v>
      </c>
    </row>
    <row r="32" spans="1:16" ht="38.25">
      <c r="A32" s="47"/>
      <c r="B32" s="47"/>
      <c r="C32" s="60" t="s">
        <v>55</v>
      </c>
      <c r="D32" s="59" t="s">
        <v>56</v>
      </c>
      <c r="E32" s="31">
        <v>550</v>
      </c>
      <c r="F32" s="31">
        <v>550</v>
      </c>
      <c r="G32" s="34">
        <v>0</v>
      </c>
      <c r="H32" s="31">
        <v>550</v>
      </c>
      <c r="I32" s="47"/>
      <c r="J32" s="36">
        <f>H32+I32</f>
        <v>550</v>
      </c>
      <c r="K32" s="40"/>
      <c r="L32" s="41">
        <f>J32+K32</f>
        <v>550</v>
      </c>
      <c r="M32" s="40"/>
      <c r="N32" s="36">
        <f>L32+M32</f>
        <v>550</v>
      </c>
      <c r="O32" s="36">
        <v>354</v>
      </c>
      <c r="P32" s="52">
        <f t="shared" si="2"/>
        <v>64.36363636363636</v>
      </c>
    </row>
    <row r="33" spans="1:16" ht="12.75">
      <c r="A33" s="47"/>
      <c r="B33" s="47">
        <v>75023</v>
      </c>
      <c r="C33" s="60"/>
      <c r="D33" s="59" t="s">
        <v>57</v>
      </c>
      <c r="E33" s="31">
        <f>SUM(E34:E36)</f>
        <v>3400</v>
      </c>
      <c r="F33" s="31">
        <f>SUM(F34:F36)</f>
        <v>3460</v>
      </c>
      <c r="G33" s="34">
        <v>0</v>
      </c>
      <c r="H33" s="31">
        <f aca="true" t="shared" si="14" ref="H33:O33">SUM(H34:H36)</f>
        <v>3460</v>
      </c>
      <c r="I33" s="31">
        <f t="shared" si="14"/>
        <v>0</v>
      </c>
      <c r="J33" s="31">
        <f t="shared" si="14"/>
        <v>3460</v>
      </c>
      <c r="K33" s="31">
        <f t="shared" si="14"/>
        <v>0</v>
      </c>
      <c r="L33" s="31">
        <f t="shared" si="14"/>
        <v>3460</v>
      </c>
      <c r="M33" s="32">
        <f t="shared" si="14"/>
        <v>0</v>
      </c>
      <c r="N33" s="31">
        <f t="shared" si="14"/>
        <v>3460</v>
      </c>
      <c r="O33" s="31">
        <f t="shared" si="14"/>
        <v>1405</v>
      </c>
      <c r="P33" s="52">
        <f t="shared" si="2"/>
        <v>40.60693641618497</v>
      </c>
    </row>
    <row r="34" spans="1:16" ht="12.75">
      <c r="A34" s="47"/>
      <c r="B34" s="47"/>
      <c r="C34" s="60" t="s">
        <v>28</v>
      </c>
      <c r="D34" s="59" t="s">
        <v>29</v>
      </c>
      <c r="E34" s="31">
        <v>1000</v>
      </c>
      <c r="F34" s="31">
        <v>2200</v>
      </c>
      <c r="G34" s="34">
        <v>0</v>
      </c>
      <c r="H34" s="31">
        <v>2200</v>
      </c>
      <c r="I34" s="47"/>
      <c r="J34" s="36">
        <f>H34+I34</f>
        <v>2200</v>
      </c>
      <c r="K34" s="40"/>
      <c r="L34" s="41">
        <f>J34+K34</f>
        <v>2200</v>
      </c>
      <c r="M34" s="40"/>
      <c r="N34" s="36">
        <f>L34+M34</f>
        <v>2200</v>
      </c>
      <c r="O34" s="36">
        <v>415</v>
      </c>
      <c r="P34" s="52">
        <f t="shared" si="2"/>
        <v>18.863636363636363</v>
      </c>
    </row>
    <row r="35" spans="1:16" ht="12.75">
      <c r="A35" s="47"/>
      <c r="B35" s="47"/>
      <c r="C35" s="60" t="s">
        <v>58</v>
      </c>
      <c r="D35" s="59" t="s">
        <v>59</v>
      </c>
      <c r="E35" s="31">
        <v>2400</v>
      </c>
      <c r="F35" s="31">
        <v>1250</v>
      </c>
      <c r="G35" s="34">
        <v>0</v>
      </c>
      <c r="H35" s="31">
        <v>1250</v>
      </c>
      <c r="I35" s="47"/>
      <c r="J35" s="36">
        <f>H35+I35</f>
        <v>1250</v>
      </c>
      <c r="K35" s="40"/>
      <c r="L35" s="41">
        <f>J35+K35</f>
        <v>1250</v>
      </c>
      <c r="M35" s="40"/>
      <c r="N35" s="36">
        <f>L35+M35</f>
        <v>1250</v>
      </c>
      <c r="O35" s="36">
        <v>981</v>
      </c>
      <c r="P35" s="52">
        <f t="shared" si="2"/>
        <v>78.48</v>
      </c>
    </row>
    <row r="36" spans="1:16" ht="12.75">
      <c r="A36" s="47"/>
      <c r="B36" s="47"/>
      <c r="C36" s="60" t="s">
        <v>49</v>
      </c>
      <c r="D36" s="59" t="s">
        <v>50</v>
      </c>
      <c r="E36" s="31">
        <v>0</v>
      </c>
      <c r="F36" s="31">
        <v>10</v>
      </c>
      <c r="G36" s="34">
        <v>0</v>
      </c>
      <c r="H36" s="31">
        <v>10</v>
      </c>
      <c r="I36" s="47"/>
      <c r="J36" s="36">
        <f>H36+I36</f>
        <v>10</v>
      </c>
      <c r="K36" s="40"/>
      <c r="L36" s="41">
        <f>J36+K36</f>
        <v>10</v>
      </c>
      <c r="M36" s="40"/>
      <c r="N36" s="36">
        <f>L36+M36</f>
        <v>10</v>
      </c>
      <c r="O36" s="36">
        <v>9</v>
      </c>
      <c r="P36" s="52">
        <f t="shared" si="2"/>
        <v>90</v>
      </c>
    </row>
    <row r="37" spans="1:16" ht="25.5">
      <c r="A37" s="49">
        <v>751</v>
      </c>
      <c r="B37" s="49"/>
      <c r="C37" s="62"/>
      <c r="D37" s="61" t="s">
        <v>60</v>
      </c>
      <c r="E37" s="29" t="e">
        <f>SUM(E38+#REF!)</f>
        <v>#REF!</v>
      </c>
      <c r="F37" s="29">
        <f>SUM(F38)</f>
        <v>744</v>
      </c>
      <c r="G37" s="34">
        <v>0</v>
      </c>
      <c r="H37" s="29">
        <f aca="true" t="shared" si="15" ref="H37:O38">SUM(H38)</f>
        <v>744</v>
      </c>
      <c r="I37" s="29">
        <f t="shared" si="15"/>
        <v>0</v>
      </c>
      <c r="J37" s="29">
        <f t="shared" si="15"/>
        <v>744</v>
      </c>
      <c r="K37" s="29">
        <f t="shared" si="15"/>
        <v>0</v>
      </c>
      <c r="L37" s="29">
        <f t="shared" si="15"/>
        <v>744</v>
      </c>
      <c r="M37" s="30">
        <f t="shared" si="15"/>
        <v>0</v>
      </c>
      <c r="N37" s="29">
        <f t="shared" si="15"/>
        <v>744</v>
      </c>
      <c r="O37" s="29">
        <f t="shared" si="15"/>
        <v>372</v>
      </c>
      <c r="P37" s="51">
        <f t="shared" si="2"/>
        <v>50</v>
      </c>
    </row>
    <row r="38" spans="1:16" ht="25.5">
      <c r="A38" s="47"/>
      <c r="B38" s="47">
        <v>75101</v>
      </c>
      <c r="C38" s="60"/>
      <c r="D38" s="59" t="s">
        <v>61</v>
      </c>
      <c r="E38" s="31">
        <f>SUM(E39)</f>
        <v>707</v>
      </c>
      <c r="F38" s="31">
        <f>SUM(F39)</f>
        <v>744</v>
      </c>
      <c r="G38" s="34">
        <v>0</v>
      </c>
      <c r="H38" s="31">
        <f t="shared" si="15"/>
        <v>744</v>
      </c>
      <c r="I38" s="31">
        <f t="shared" si="15"/>
        <v>0</v>
      </c>
      <c r="J38" s="31">
        <f t="shared" si="15"/>
        <v>744</v>
      </c>
      <c r="K38" s="31">
        <f t="shared" si="15"/>
        <v>0</v>
      </c>
      <c r="L38" s="31">
        <f t="shared" si="15"/>
        <v>744</v>
      </c>
      <c r="M38" s="32">
        <f t="shared" si="15"/>
        <v>0</v>
      </c>
      <c r="N38" s="31">
        <f t="shared" si="15"/>
        <v>744</v>
      </c>
      <c r="O38" s="31">
        <f t="shared" si="15"/>
        <v>372</v>
      </c>
      <c r="P38" s="52">
        <f t="shared" si="2"/>
        <v>50</v>
      </c>
    </row>
    <row r="39" spans="1:16" ht="38.25">
      <c r="A39" s="47"/>
      <c r="B39" s="47"/>
      <c r="C39" s="60" t="s">
        <v>53</v>
      </c>
      <c r="D39" s="59" t="s">
        <v>54</v>
      </c>
      <c r="E39" s="31">
        <v>707</v>
      </c>
      <c r="F39" s="31">
        <v>744</v>
      </c>
      <c r="G39" s="34">
        <v>0</v>
      </c>
      <c r="H39" s="31">
        <v>744</v>
      </c>
      <c r="I39" s="47"/>
      <c r="J39" s="36">
        <f>H39+I39</f>
        <v>744</v>
      </c>
      <c r="K39" s="40"/>
      <c r="L39" s="41">
        <f>J39+K39</f>
        <v>744</v>
      </c>
      <c r="M39" s="40"/>
      <c r="N39" s="36">
        <f>L39+M39</f>
        <v>744</v>
      </c>
      <c r="O39" s="36">
        <v>372</v>
      </c>
      <c r="P39" s="52">
        <f t="shared" si="2"/>
        <v>50</v>
      </c>
    </row>
    <row r="40" spans="1:16" ht="12.75">
      <c r="A40" s="49">
        <v>754</v>
      </c>
      <c r="B40" s="49"/>
      <c r="C40" s="62"/>
      <c r="D40" s="61" t="s">
        <v>62</v>
      </c>
      <c r="E40" s="29">
        <f>SUM(E41)</f>
        <v>2500</v>
      </c>
      <c r="F40" s="29">
        <f>SUM(F41)</f>
        <v>400</v>
      </c>
      <c r="G40" s="34">
        <v>0</v>
      </c>
      <c r="H40" s="29">
        <f aca="true" t="shared" si="16" ref="H40:O41">SUM(H41)</f>
        <v>400</v>
      </c>
      <c r="I40" s="29">
        <f t="shared" si="16"/>
        <v>0</v>
      </c>
      <c r="J40" s="29">
        <f t="shared" si="16"/>
        <v>400</v>
      </c>
      <c r="K40" s="29">
        <f t="shared" si="16"/>
        <v>0</v>
      </c>
      <c r="L40" s="29">
        <f t="shared" si="16"/>
        <v>400</v>
      </c>
      <c r="M40" s="30">
        <f t="shared" si="16"/>
        <v>0</v>
      </c>
      <c r="N40" s="29">
        <f t="shared" si="16"/>
        <v>400</v>
      </c>
      <c r="O40" s="29">
        <f t="shared" si="16"/>
        <v>400</v>
      </c>
      <c r="P40" s="51">
        <f t="shared" si="2"/>
        <v>100</v>
      </c>
    </row>
    <row r="41" spans="1:16" ht="12.75">
      <c r="A41" s="47"/>
      <c r="B41" s="47">
        <v>75414</v>
      </c>
      <c r="C41" s="60"/>
      <c r="D41" s="59" t="s">
        <v>63</v>
      </c>
      <c r="E41" s="31">
        <f>SUM(E42)</f>
        <v>2500</v>
      </c>
      <c r="F41" s="31">
        <f>SUM(F42)</f>
        <v>400</v>
      </c>
      <c r="G41" s="34">
        <v>0</v>
      </c>
      <c r="H41" s="31">
        <f t="shared" si="16"/>
        <v>400</v>
      </c>
      <c r="I41" s="31">
        <f t="shared" si="16"/>
        <v>0</v>
      </c>
      <c r="J41" s="31">
        <f t="shared" si="16"/>
        <v>400</v>
      </c>
      <c r="K41" s="31">
        <f t="shared" si="16"/>
        <v>0</v>
      </c>
      <c r="L41" s="31">
        <f t="shared" si="16"/>
        <v>400</v>
      </c>
      <c r="M41" s="40"/>
      <c r="N41" s="36">
        <f>L41+M41</f>
        <v>400</v>
      </c>
      <c r="O41" s="36">
        <f>M41+N41</f>
        <v>400</v>
      </c>
      <c r="P41" s="52">
        <f t="shared" si="2"/>
        <v>100</v>
      </c>
    </row>
    <row r="42" spans="1:16" ht="38.25">
      <c r="A42" s="47"/>
      <c r="B42" s="47"/>
      <c r="C42" s="60" t="s">
        <v>53</v>
      </c>
      <c r="D42" s="59" t="s">
        <v>64</v>
      </c>
      <c r="E42" s="31">
        <v>2500</v>
      </c>
      <c r="F42" s="31">
        <v>400</v>
      </c>
      <c r="G42" s="34">
        <v>0</v>
      </c>
      <c r="H42" s="31">
        <v>400</v>
      </c>
      <c r="I42" s="47"/>
      <c r="J42" s="36">
        <f>H42+I42</f>
        <v>400</v>
      </c>
      <c r="K42" s="40"/>
      <c r="L42" s="41">
        <f>J42+K42</f>
        <v>400</v>
      </c>
      <c r="M42" s="40"/>
      <c r="N42" s="36"/>
      <c r="O42" s="36">
        <v>400</v>
      </c>
      <c r="P42" s="52"/>
    </row>
    <row r="43" spans="1:16" ht="38.25">
      <c r="A43" s="49">
        <v>756</v>
      </c>
      <c r="B43" s="49"/>
      <c r="C43" s="62"/>
      <c r="D43" s="61" t="s">
        <v>65</v>
      </c>
      <c r="E43" s="29">
        <f aca="true" t="shared" si="17" ref="E43:O43">SUM(E44+E47+E57+E69+E74)</f>
        <v>2941496</v>
      </c>
      <c r="F43" s="29">
        <f t="shared" si="17"/>
        <v>3340439</v>
      </c>
      <c r="G43" s="29">
        <f t="shared" si="17"/>
        <v>10331</v>
      </c>
      <c r="H43" s="29">
        <f t="shared" si="17"/>
        <v>3350770</v>
      </c>
      <c r="I43" s="29">
        <f t="shared" si="17"/>
        <v>0</v>
      </c>
      <c r="J43" s="29">
        <f t="shared" si="17"/>
        <v>3350770</v>
      </c>
      <c r="K43" s="29">
        <f t="shared" si="17"/>
        <v>0</v>
      </c>
      <c r="L43" s="29">
        <f t="shared" si="17"/>
        <v>3350770</v>
      </c>
      <c r="M43" s="30">
        <f t="shared" si="17"/>
        <v>10790</v>
      </c>
      <c r="N43" s="29">
        <f t="shared" si="17"/>
        <v>3361560</v>
      </c>
      <c r="O43" s="29">
        <f t="shared" si="17"/>
        <v>1745925</v>
      </c>
      <c r="P43" s="51">
        <f t="shared" si="2"/>
        <v>51.93793952807625</v>
      </c>
    </row>
    <row r="44" spans="1:16" ht="12.75">
      <c r="A44" s="47"/>
      <c r="B44" s="47">
        <v>75601</v>
      </c>
      <c r="C44" s="60"/>
      <c r="D44" s="47" t="s">
        <v>66</v>
      </c>
      <c r="E44" s="31">
        <f>SUM(E45:E46)</f>
        <v>5050</v>
      </c>
      <c r="F44" s="31">
        <f>SUM(F45:F46)</f>
        <v>5050</v>
      </c>
      <c r="G44" s="34"/>
      <c r="H44" s="31">
        <f aca="true" t="shared" si="18" ref="H44:O44">SUM(H45:H46)</f>
        <v>5050</v>
      </c>
      <c r="I44" s="31">
        <f t="shared" si="18"/>
        <v>0</v>
      </c>
      <c r="J44" s="31">
        <f t="shared" si="18"/>
        <v>5050</v>
      </c>
      <c r="K44" s="31">
        <f t="shared" si="18"/>
        <v>0</v>
      </c>
      <c r="L44" s="31">
        <f t="shared" si="18"/>
        <v>5050</v>
      </c>
      <c r="M44" s="32">
        <f t="shared" si="18"/>
        <v>0</v>
      </c>
      <c r="N44" s="31">
        <f t="shared" si="18"/>
        <v>5050</v>
      </c>
      <c r="O44" s="31">
        <f t="shared" si="18"/>
        <v>2054</v>
      </c>
      <c r="P44" s="52">
        <f t="shared" si="2"/>
        <v>40.67326732673267</v>
      </c>
    </row>
    <row r="45" spans="1:16" ht="25.5">
      <c r="A45" s="47"/>
      <c r="B45" s="47"/>
      <c r="C45" s="60" t="s">
        <v>67</v>
      </c>
      <c r="D45" s="59" t="s">
        <v>68</v>
      </c>
      <c r="E45" s="31">
        <v>5000</v>
      </c>
      <c r="F45" s="31">
        <v>5000</v>
      </c>
      <c r="G45" s="34"/>
      <c r="H45" s="31">
        <v>5000</v>
      </c>
      <c r="I45" s="47"/>
      <c r="J45" s="36">
        <f>H45+I45</f>
        <v>5000</v>
      </c>
      <c r="K45" s="40"/>
      <c r="L45" s="41">
        <f>J45+K45</f>
        <v>5000</v>
      </c>
      <c r="M45" s="40"/>
      <c r="N45" s="36">
        <f>L45+M45</f>
        <v>5000</v>
      </c>
      <c r="O45" s="36">
        <v>1938</v>
      </c>
      <c r="P45" s="52">
        <f t="shared" si="2"/>
        <v>38.76</v>
      </c>
    </row>
    <row r="46" spans="1:16" ht="12.75">
      <c r="A46" s="47"/>
      <c r="B46" s="47"/>
      <c r="C46" s="60" t="s">
        <v>69</v>
      </c>
      <c r="D46" s="59" t="s">
        <v>70</v>
      </c>
      <c r="E46" s="31">
        <v>50</v>
      </c>
      <c r="F46" s="31">
        <v>50</v>
      </c>
      <c r="G46" s="34"/>
      <c r="H46" s="31">
        <v>50</v>
      </c>
      <c r="I46" s="47"/>
      <c r="J46" s="36">
        <f>H46+I46</f>
        <v>50</v>
      </c>
      <c r="K46" s="40"/>
      <c r="L46" s="41">
        <f>J46+K46</f>
        <v>50</v>
      </c>
      <c r="M46" s="40"/>
      <c r="N46" s="36">
        <f>L46+M46</f>
        <v>50</v>
      </c>
      <c r="O46" s="36">
        <v>116</v>
      </c>
      <c r="P46" s="52">
        <f t="shared" si="2"/>
        <v>232</v>
      </c>
    </row>
    <row r="47" spans="1:16" ht="38.25">
      <c r="A47" s="47"/>
      <c r="B47" s="47">
        <v>75615</v>
      </c>
      <c r="C47" s="60"/>
      <c r="D47" s="59" t="s">
        <v>71</v>
      </c>
      <c r="E47" s="31">
        <f>SUM(E48:E56)</f>
        <v>737417</v>
      </c>
      <c r="F47" s="31">
        <f>SUM(F48:F56)</f>
        <v>765460</v>
      </c>
      <c r="G47" s="34"/>
      <c r="H47" s="31">
        <f aca="true" t="shared" si="19" ref="H47:O47">SUM(H48:H56)</f>
        <v>765460</v>
      </c>
      <c r="I47" s="31">
        <f t="shared" si="19"/>
        <v>0</v>
      </c>
      <c r="J47" s="31">
        <f t="shared" si="19"/>
        <v>765460</v>
      </c>
      <c r="K47" s="31">
        <f t="shared" si="19"/>
        <v>0</v>
      </c>
      <c r="L47" s="31">
        <f t="shared" si="19"/>
        <v>765460</v>
      </c>
      <c r="M47" s="32">
        <f t="shared" si="19"/>
        <v>680</v>
      </c>
      <c r="N47" s="31">
        <f t="shared" si="19"/>
        <v>766140</v>
      </c>
      <c r="O47" s="31">
        <f t="shared" si="19"/>
        <v>463042</v>
      </c>
      <c r="P47" s="52">
        <f t="shared" si="2"/>
        <v>60.43830109379487</v>
      </c>
    </row>
    <row r="48" spans="1:16" ht="12.75">
      <c r="A48" s="47"/>
      <c r="B48" s="47"/>
      <c r="C48" s="60" t="s">
        <v>72</v>
      </c>
      <c r="D48" s="59" t="s">
        <v>73</v>
      </c>
      <c r="E48" s="31">
        <v>550000</v>
      </c>
      <c r="F48" s="31">
        <v>568000</v>
      </c>
      <c r="G48" s="34"/>
      <c r="H48" s="31">
        <v>568000</v>
      </c>
      <c r="I48" s="47"/>
      <c r="J48" s="36">
        <f>H48+I48</f>
        <v>568000</v>
      </c>
      <c r="K48" s="40"/>
      <c r="L48" s="41">
        <f>J48+K48</f>
        <v>568000</v>
      </c>
      <c r="M48" s="40"/>
      <c r="N48" s="36">
        <f>L48+M48</f>
        <v>568000</v>
      </c>
      <c r="O48" s="36">
        <v>360433</v>
      </c>
      <c r="P48" s="52">
        <f t="shared" si="2"/>
        <v>63.45651408450704</v>
      </c>
    </row>
    <row r="49" spans="1:16" ht="12.75">
      <c r="A49" s="47"/>
      <c r="B49" s="47"/>
      <c r="C49" s="60" t="s">
        <v>74</v>
      </c>
      <c r="D49" s="59" t="s">
        <v>75</v>
      </c>
      <c r="E49" s="31">
        <v>140000</v>
      </c>
      <c r="F49" s="31">
        <v>150000</v>
      </c>
      <c r="G49" s="34"/>
      <c r="H49" s="31">
        <v>150000</v>
      </c>
      <c r="I49" s="47"/>
      <c r="J49" s="36">
        <f aca="true" t="shared" si="20" ref="J49:J56">H49+I49</f>
        <v>150000</v>
      </c>
      <c r="K49" s="40"/>
      <c r="L49" s="41">
        <f aca="true" t="shared" si="21" ref="L49:L56">J49+K49</f>
        <v>150000</v>
      </c>
      <c r="M49" s="40"/>
      <c r="N49" s="36">
        <f aca="true" t="shared" si="22" ref="N49:N56">L49+M49</f>
        <v>150000</v>
      </c>
      <c r="O49" s="36">
        <v>72225</v>
      </c>
      <c r="P49" s="52">
        <f t="shared" si="2"/>
        <v>48.15</v>
      </c>
    </row>
    <row r="50" spans="1:16" ht="12.75">
      <c r="A50" s="47"/>
      <c r="B50" s="47"/>
      <c r="C50" s="60" t="s">
        <v>76</v>
      </c>
      <c r="D50" s="59" t="s">
        <v>77</v>
      </c>
      <c r="E50" s="31">
        <v>1555</v>
      </c>
      <c r="F50" s="31">
        <v>1660</v>
      </c>
      <c r="G50" s="34"/>
      <c r="H50" s="31">
        <v>1660</v>
      </c>
      <c r="I50" s="47"/>
      <c r="J50" s="36">
        <f t="shared" si="20"/>
        <v>1660</v>
      </c>
      <c r="K50" s="40"/>
      <c r="L50" s="41">
        <f t="shared" si="21"/>
        <v>1660</v>
      </c>
      <c r="M50" s="40">
        <v>300</v>
      </c>
      <c r="N50" s="36">
        <f t="shared" si="22"/>
        <v>1960</v>
      </c>
      <c r="O50" s="36">
        <v>1086</v>
      </c>
      <c r="P50" s="52">
        <f t="shared" si="2"/>
        <v>55.408163265306115</v>
      </c>
    </row>
    <row r="51" spans="1:16" ht="12.75">
      <c r="A51" s="47"/>
      <c r="B51" s="47"/>
      <c r="C51" s="60" t="s">
        <v>78</v>
      </c>
      <c r="D51" s="59" t="s">
        <v>79</v>
      </c>
      <c r="E51" s="31">
        <v>15720</v>
      </c>
      <c r="F51" s="31">
        <v>16220</v>
      </c>
      <c r="G51" s="34"/>
      <c r="H51" s="31">
        <v>16220</v>
      </c>
      <c r="I51" s="47"/>
      <c r="J51" s="36">
        <f t="shared" si="20"/>
        <v>16220</v>
      </c>
      <c r="K51" s="40"/>
      <c r="L51" s="41">
        <f t="shared" si="21"/>
        <v>16220</v>
      </c>
      <c r="M51" s="40"/>
      <c r="N51" s="36">
        <f t="shared" si="22"/>
        <v>16220</v>
      </c>
      <c r="O51" s="36">
        <v>10890</v>
      </c>
      <c r="P51" s="52">
        <f t="shared" si="2"/>
        <v>67.13933415536376</v>
      </c>
    </row>
    <row r="52" spans="1:16" ht="12.75">
      <c r="A52" s="47"/>
      <c r="B52" s="47"/>
      <c r="C52" s="60" t="s">
        <v>91</v>
      </c>
      <c r="D52" s="59"/>
      <c r="E52" s="31"/>
      <c r="F52" s="31"/>
      <c r="G52" s="34"/>
      <c r="H52" s="31"/>
      <c r="I52" s="47"/>
      <c r="J52" s="36"/>
      <c r="K52" s="40"/>
      <c r="L52" s="41"/>
      <c r="M52" s="40"/>
      <c r="N52" s="36"/>
      <c r="O52" s="36">
        <v>106</v>
      </c>
      <c r="P52" s="52"/>
    </row>
    <row r="53" spans="1:16" ht="12.75">
      <c r="A53" s="47"/>
      <c r="B53" s="47"/>
      <c r="C53" s="60" t="s">
        <v>80</v>
      </c>
      <c r="D53" s="59" t="s">
        <v>81</v>
      </c>
      <c r="E53" s="31">
        <v>26842</v>
      </c>
      <c r="F53" s="31">
        <v>27000</v>
      </c>
      <c r="G53" s="34"/>
      <c r="H53" s="31">
        <v>27000</v>
      </c>
      <c r="I53" s="47"/>
      <c r="J53" s="36">
        <f t="shared" si="20"/>
        <v>27000</v>
      </c>
      <c r="K53" s="40"/>
      <c r="L53" s="41">
        <f t="shared" si="21"/>
        <v>27000</v>
      </c>
      <c r="M53" s="40"/>
      <c r="N53" s="36">
        <f t="shared" si="22"/>
        <v>27000</v>
      </c>
      <c r="O53" s="36">
        <v>17297</v>
      </c>
      <c r="P53" s="52">
        <f t="shared" si="2"/>
        <v>64.06296296296296</v>
      </c>
    </row>
    <row r="54" spans="1:16" ht="12.75">
      <c r="A54" s="47"/>
      <c r="B54" s="47"/>
      <c r="C54" s="60" t="s">
        <v>82</v>
      </c>
      <c r="D54" s="59" t="s">
        <v>83</v>
      </c>
      <c r="E54" s="31">
        <v>800</v>
      </c>
      <c r="F54" s="31">
        <v>0</v>
      </c>
      <c r="G54" s="34"/>
      <c r="H54" s="31">
        <v>0</v>
      </c>
      <c r="I54" s="47"/>
      <c r="J54" s="36">
        <f t="shared" si="20"/>
        <v>0</v>
      </c>
      <c r="K54" s="40"/>
      <c r="L54" s="41">
        <f t="shared" si="21"/>
        <v>0</v>
      </c>
      <c r="M54" s="40">
        <v>800</v>
      </c>
      <c r="N54" s="36">
        <f t="shared" si="22"/>
        <v>800</v>
      </c>
      <c r="O54" s="36">
        <v>776</v>
      </c>
      <c r="P54" s="52">
        <f t="shared" si="2"/>
        <v>97</v>
      </c>
    </row>
    <row r="55" spans="1:16" ht="12.75">
      <c r="A55" s="47"/>
      <c r="B55" s="47"/>
      <c r="C55" s="60" t="s">
        <v>28</v>
      </c>
      <c r="D55" s="59" t="s">
        <v>29</v>
      </c>
      <c r="E55" s="31">
        <v>500</v>
      </c>
      <c r="F55" s="31">
        <v>520</v>
      </c>
      <c r="G55" s="34"/>
      <c r="H55" s="31">
        <v>520</v>
      </c>
      <c r="I55" s="47"/>
      <c r="J55" s="36">
        <f t="shared" si="20"/>
        <v>520</v>
      </c>
      <c r="K55" s="40"/>
      <c r="L55" s="41">
        <f t="shared" si="21"/>
        <v>520</v>
      </c>
      <c r="M55" s="40">
        <v>-420</v>
      </c>
      <c r="N55" s="36">
        <f t="shared" si="22"/>
        <v>100</v>
      </c>
      <c r="O55" s="36"/>
      <c r="P55" s="52">
        <f t="shared" si="2"/>
        <v>0</v>
      </c>
    </row>
    <row r="56" spans="1:16" ht="12.75">
      <c r="A56" s="47"/>
      <c r="B56" s="47"/>
      <c r="C56" s="60" t="s">
        <v>69</v>
      </c>
      <c r="D56" s="59" t="s">
        <v>70</v>
      </c>
      <c r="E56" s="31">
        <v>2000</v>
      </c>
      <c r="F56" s="31">
        <v>2060</v>
      </c>
      <c r="G56" s="34"/>
      <c r="H56" s="31">
        <v>2060</v>
      </c>
      <c r="I56" s="47"/>
      <c r="J56" s="36">
        <f t="shared" si="20"/>
        <v>2060</v>
      </c>
      <c r="K56" s="40"/>
      <c r="L56" s="41">
        <f t="shared" si="21"/>
        <v>2060</v>
      </c>
      <c r="M56" s="40"/>
      <c r="N56" s="36">
        <f t="shared" si="22"/>
        <v>2060</v>
      </c>
      <c r="O56" s="36">
        <v>229</v>
      </c>
      <c r="P56" s="52">
        <f t="shared" si="2"/>
        <v>11.116504854368932</v>
      </c>
    </row>
    <row r="57" spans="1:16" ht="46.5" customHeight="1">
      <c r="A57" s="47"/>
      <c r="B57" s="47">
        <v>75616</v>
      </c>
      <c r="C57" s="60"/>
      <c r="D57" s="59" t="s">
        <v>84</v>
      </c>
      <c r="E57" s="31">
        <f>SUM(E58:E68)</f>
        <v>876205</v>
      </c>
      <c r="F57" s="31">
        <f>SUM(F58:F68)</f>
        <v>923887</v>
      </c>
      <c r="G57" s="34"/>
      <c r="H57" s="31">
        <f aca="true" t="shared" si="23" ref="H57:O57">SUM(H58:H68)</f>
        <v>923887</v>
      </c>
      <c r="I57" s="31">
        <f t="shared" si="23"/>
        <v>0</v>
      </c>
      <c r="J57" s="31">
        <f t="shared" si="23"/>
        <v>923887</v>
      </c>
      <c r="K57" s="31">
        <f t="shared" si="23"/>
        <v>0</v>
      </c>
      <c r="L57" s="31">
        <f t="shared" si="23"/>
        <v>923887</v>
      </c>
      <c r="M57" s="32">
        <f t="shared" si="23"/>
        <v>10110</v>
      </c>
      <c r="N57" s="31">
        <f t="shared" si="23"/>
        <v>933997</v>
      </c>
      <c r="O57" s="31">
        <f t="shared" si="23"/>
        <v>529432</v>
      </c>
      <c r="P57" s="52">
        <f t="shared" si="2"/>
        <v>56.684550378641475</v>
      </c>
    </row>
    <row r="58" spans="1:16" ht="12.75">
      <c r="A58" s="47"/>
      <c r="B58" s="47"/>
      <c r="C58" s="60" t="s">
        <v>72</v>
      </c>
      <c r="D58" s="59" t="s">
        <v>73</v>
      </c>
      <c r="E58" s="31">
        <v>350000</v>
      </c>
      <c r="F58" s="31">
        <v>361200</v>
      </c>
      <c r="G58" s="34"/>
      <c r="H58" s="31">
        <v>361200</v>
      </c>
      <c r="I58" s="47"/>
      <c r="J58" s="36">
        <f>H58+I58</f>
        <v>361200</v>
      </c>
      <c r="K58" s="40"/>
      <c r="L58" s="41">
        <f>J58+K58</f>
        <v>361200</v>
      </c>
      <c r="M58" s="40"/>
      <c r="N58" s="36">
        <f>L58+M58</f>
        <v>361200</v>
      </c>
      <c r="O58" s="36">
        <v>195249</v>
      </c>
      <c r="P58" s="52">
        <f t="shared" si="2"/>
        <v>54.05564784053156</v>
      </c>
    </row>
    <row r="59" spans="1:16" ht="12.75">
      <c r="A59" s="47"/>
      <c r="B59" s="47"/>
      <c r="C59" s="60" t="s">
        <v>74</v>
      </c>
      <c r="D59" s="59" t="s">
        <v>75</v>
      </c>
      <c r="E59" s="31">
        <v>460000</v>
      </c>
      <c r="F59" s="31">
        <v>492100</v>
      </c>
      <c r="G59" s="34"/>
      <c r="H59" s="31">
        <v>492100</v>
      </c>
      <c r="I59" s="47"/>
      <c r="J59" s="36">
        <f aca="true" t="shared" si="24" ref="J59:J68">H59+I59</f>
        <v>492100</v>
      </c>
      <c r="K59" s="40"/>
      <c r="L59" s="41">
        <f aca="true" t="shared" si="25" ref="L59:L68">J59+K59</f>
        <v>492100</v>
      </c>
      <c r="M59" s="40"/>
      <c r="N59" s="36">
        <f aca="true" t="shared" si="26" ref="N59:N68">L59+M59</f>
        <v>492100</v>
      </c>
      <c r="O59" s="36">
        <v>240210</v>
      </c>
      <c r="P59" s="52">
        <f t="shared" si="2"/>
        <v>48.81324933956513</v>
      </c>
    </row>
    <row r="60" spans="1:16" ht="12.75">
      <c r="A60" s="47"/>
      <c r="B60" s="47"/>
      <c r="C60" s="60" t="s">
        <v>76</v>
      </c>
      <c r="D60" s="59" t="s">
        <v>77</v>
      </c>
      <c r="E60" s="31">
        <v>25</v>
      </c>
      <c r="F60" s="31">
        <v>27</v>
      </c>
      <c r="G60" s="34"/>
      <c r="H60" s="31">
        <v>27</v>
      </c>
      <c r="I60" s="47"/>
      <c r="J60" s="36">
        <f t="shared" si="24"/>
        <v>27</v>
      </c>
      <c r="K60" s="40"/>
      <c r="L60" s="41">
        <f t="shared" si="25"/>
        <v>27</v>
      </c>
      <c r="M60" s="40">
        <v>110</v>
      </c>
      <c r="N60" s="36">
        <f t="shared" si="26"/>
        <v>137</v>
      </c>
      <c r="O60" s="36">
        <v>75</v>
      </c>
      <c r="P60" s="52">
        <f t="shared" si="2"/>
        <v>54.74452554744525</v>
      </c>
    </row>
    <row r="61" spans="1:16" ht="12.75">
      <c r="A61" s="47"/>
      <c r="B61" s="47"/>
      <c r="C61" s="60" t="s">
        <v>78</v>
      </c>
      <c r="D61" s="59" t="s">
        <v>79</v>
      </c>
      <c r="E61" s="31">
        <v>36280</v>
      </c>
      <c r="F61" s="31">
        <v>40000</v>
      </c>
      <c r="G61" s="34"/>
      <c r="H61" s="31">
        <v>40000</v>
      </c>
      <c r="I61" s="47"/>
      <c r="J61" s="36">
        <f t="shared" si="24"/>
        <v>40000</v>
      </c>
      <c r="K61" s="40"/>
      <c r="L61" s="41">
        <f t="shared" si="25"/>
        <v>40000</v>
      </c>
      <c r="M61" s="40">
        <v>10000</v>
      </c>
      <c r="N61" s="36">
        <f t="shared" si="26"/>
        <v>50000</v>
      </c>
      <c r="O61" s="36">
        <v>50800</v>
      </c>
      <c r="P61" s="52">
        <f t="shared" si="2"/>
        <v>101.6</v>
      </c>
    </row>
    <row r="62" spans="1:16" ht="12.75">
      <c r="A62" s="47"/>
      <c r="B62" s="47"/>
      <c r="C62" s="60" t="s">
        <v>85</v>
      </c>
      <c r="D62" s="59" t="s">
        <v>86</v>
      </c>
      <c r="E62" s="31">
        <v>1000</v>
      </c>
      <c r="F62" s="31">
        <v>1000</v>
      </c>
      <c r="G62" s="34"/>
      <c r="H62" s="31">
        <v>1000</v>
      </c>
      <c r="I62" s="47"/>
      <c r="J62" s="36">
        <f t="shared" si="24"/>
        <v>1000</v>
      </c>
      <c r="K62" s="40"/>
      <c r="L62" s="41">
        <f t="shared" si="25"/>
        <v>1000</v>
      </c>
      <c r="M62" s="40"/>
      <c r="N62" s="36">
        <f t="shared" si="26"/>
        <v>1000</v>
      </c>
      <c r="O62" s="36">
        <v>1271</v>
      </c>
      <c r="P62" s="52">
        <f t="shared" si="2"/>
        <v>127.1</v>
      </c>
    </row>
    <row r="63" spans="1:16" ht="12.75">
      <c r="A63" s="47"/>
      <c r="B63" s="47"/>
      <c r="C63" s="60" t="s">
        <v>87</v>
      </c>
      <c r="D63" s="59" t="s">
        <v>88</v>
      </c>
      <c r="E63" s="31">
        <v>100</v>
      </c>
      <c r="F63" s="31">
        <v>100</v>
      </c>
      <c r="G63" s="34"/>
      <c r="H63" s="31">
        <v>100</v>
      </c>
      <c r="I63" s="47"/>
      <c r="J63" s="36">
        <f t="shared" si="24"/>
        <v>100</v>
      </c>
      <c r="K63" s="40"/>
      <c r="L63" s="41">
        <f t="shared" si="25"/>
        <v>100</v>
      </c>
      <c r="M63" s="40"/>
      <c r="N63" s="36">
        <f t="shared" si="26"/>
        <v>100</v>
      </c>
      <c r="O63" s="36">
        <v>50</v>
      </c>
      <c r="P63" s="52">
        <f t="shared" si="2"/>
        <v>50</v>
      </c>
    </row>
    <row r="64" spans="1:16" ht="12.75">
      <c r="A64" s="47"/>
      <c r="B64" s="47"/>
      <c r="C64" s="60" t="s">
        <v>89</v>
      </c>
      <c r="D64" s="59" t="s">
        <v>90</v>
      </c>
      <c r="E64" s="31">
        <v>500</v>
      </c>
      <c r="F64" s="31">
        <v>300</v>
      </c>
      <c r="G64" s="34"/>
      <c r="H64" s="31">
        <v>300</v>
      </c>
      <c r="I64" s="47"/>
      <c r="J64" s="36">
        <f t="shared" si="24"/>
        <v>300</v>
      </c>
      <c r="K64" s="40"/>
      <c r="L64" s="41">
        <f t="shared" si="25"/>
        <v>300</v>
      </c>
      <c r="M64" s="40"/>
      <c r="N64" s="36">
        <f t="shared" si="26"/>
        <v>300</v>
      </c>
      <c r="O64" s="36">
        <v>120</v>
      </c>
      <c r="P64" s="52">
        <f t="shared" si="2"/>
        <v>40</v>
      </c>
    </row>
    <row r="65" spans="1:16" ht="12.75">
      <c r="A65" s="47"/>
      <c r="B65" s="47"/>
      <c r="C65" s="60" t="s">
        <v>91</v>
      </c>
      <c r="D65" s="59" t="s">
        <v>92</v>
      </c>
      <c r="E65" s="31">
        <v>800</v>
      </c>
      <c r="F65" s="31">
        <v>830</v>
      </c>
      <c r="G65" s="34"/>
      <c r="H65" s="31">
        <v>830</v>
      </c>
      <c r="I65" s="47"/>
      <c r="J65" s="36">
        <f t="shared" si="24"/>
        <v>830</v>
      </c>
      <c r="K65" s="40"/>
      <c r="L65" s="41">
        <f t="shared" si="25"/>
        <v>830</v>
      </c>
      <c r="M65" s="40"/>
      <c r="N65" s="36">
        <f t="shared" si="26"/>
        <v>830</v>
      </c>
      <c r="O65" s="36">
        <v>2539</v>
      </c>
      <c r="P65" s="52">
        <f t="shared" si="2"/>
        <v>305.9036144578313</v>
      </c>
    </row>
    <row r="66" spans="1:16" ht="12.75">
      <c r="A66" s="47"/>
      <c r="B66" s="47"/>
      <c r="C66" s="60" t="s">
        <v>80</v>
      </c>
      <c r="D66" s="59" t="s">
        <v>81</v>
      </c>
      <c r="E66" s="31">
        <v>20000</v>
      </c>
      <c r="F66" s="31">
        <v>20600</v>
      </c>
      <c r="G66" s="34"/>
      <c r="H66" s="31">
        <v>20600</v>
      </c>
      <c r="I66" s="47"/>
      <c r="J66" s="36">
        <f t="shared" si="24"/>
        <v>20600</v>
      </c>
      <c r="K66" s="40"/>
      <c r="L66" s="41">
        <f t="shared" si="25"/>
        <v>20600</v>
      </c>
      <c r="M66" s="40"/>
      <c r="N66" s="36">
        <f t="shared" si="26"/>
        <v>20600</v>
      </c>
      <c r="O66" s="36">
        <v>34220</v>
      </c>
      <c r="P66" s="52">
        <f t="shared" si="2"/>
        <v>166.11650485436894</v>
      </c>
    </row>
    <row r="67" spans="1:16" ht="12.75">
      <c r="A67" s="47"/>
      <c r="B67" s="47"/>
      <c r="C67" s="60" t="s">
        <v>28</v>
      </c>
      <c r="D67" s="59" t="s">
        <v>29</v>
      </c>
      <c r="E67" s="31">
        <v>1500</v>
      </c>
      <c r="F67" s="31">
        <v>1550</v>
      </c>
      <c r="G67" s="34"/>
      <c r="H67" s="31">
        <v>1550</v>
      </c>
      <c r="I67" s="47"/>
      <c r="J67" s="36">
        <f t="shared" si="24"/>
        <v>1550</v>
      </c>
      <c r="K67" s="40"/>
      <c r="L67" s="41">
        <f t="shared" si="25"/>
        <v>1550</v>
      </c>
      <c r="M67" s="40"/>
      <c r="N67" s="36">
        <f t="shared" si="26"/>
        <v>1550</v>
      </c>
      <c r="O67" s="36">
        <v>1248</v>
      </c>
      <c r="P67" s="52">
        <f t="shared" si="2"/>
        <v>80.51612903225806</v>
      </c>
    </row>
    <row r="68" spans="1:16" ht="12.75">
      <c r="A68" s="47"/>
      <c r="B68" s="47"/>
      <c r="C68" s="60" t="s">
        <v>69</v>
      </c>
      <c r="D68" s="59" t="s">
        <v>70</v>
      </c>
      <c r="E68" s="31">
        <v>6000</v>
      </c>
      <c r="F68" s="31">
        <v>6180</v>
      </c>
      <c r="G68" s="34"/>
      <c r="H68" s="31">
        <v>6180</v>
      </c>
      <c r="I68" s="47"/>
      <c r="J68" s="36">
        <f t="shared" si="24"/>
        <v>6180</v>
      </c>
      <c r="K68" s="40"/>
      <c r="L68" s="41">
        <f t="shared" si="25"/>
        <v>6180</v>
      </c>
      <c r="M68" s="40"/>
      <c r="N68" s="36">
        <f t="shared" si="26"/>
        <v>6180</v>
      </c>
      <c r="O68" s="36">
        <v>3650</v>
      </c>
      <c r="P68" s="52">
        <f t="shared" si="2"/>
        <v>59.06148867313916</v>
      </c>
    </row>
    <row r="69" spans="1:16" ht="25.5">
      <c r="A69" s="47"/>
      <c r="B69" s="47">
        <v>75618</v>
      </c>
      <c r="C69" s="60"/>
      <c r="D69" s="59" t="s">
        <v>93</v>
      </c>
      <c r="E69" s="31">
        <f>SUM(E70:E72)</f>
        <v>107690</v>
      </c>
      <c r="F69" s="31">
        <f>SUM(F70:F72)</f>
        <v>102355</v>
      </c>
      <c r="G69" s="34"/>
      <c r="H69" s="31">
        <f aca="true" t="shared" si="27" ref="H69:N69">SUM(H70:H72)</f>
        <v>102355</v>
      </c>
      <c r="I69" s="31">
        <f t="shared" si="27"/>
        <v>0</v>
      </c>
      <c r="J69" s="31">
        <f t="shared" si="27"/>
        <v>102355</v>
      </c>
      <c r="K69" s="31">
        <f t="shared" si="27"/>
        <v>0</v>
      </c>
      <c r="L69" s="31">
        <f t="shared" si="27"/>
        <v>102355</v>
      </c>
      <c r="M69" s="32">
        <f t="shared" si="27"/>
        <v>0</v>
      </c>
      <c r="N69" s="31">
        <f t="shared" si="27"/>
        <v>102355</v>
      </c>
      <c r="O69" s="31">
        <f>SUM(O70:O73)</f>
        <v>69090</v>
      </c>
      <c r="P69" s="52">
        <f aca="true" t="shared" si="28" ref="P69:P132">SUM(O69/N69%)</f>
        <v>67.5003663719408</v>
      </c>
    </row>
    <row r="70" spans="1:16" ht="12.75">
      <c r="A70" s="47"/>
      <c r="B70" s="47"/>
      <c r="C70" s="60" t="s">
        <v>94</v>
      </c>
      <c r="D70" s="59" t="s">
        <v>95</v>
      </c>
      <c r="E70" s="31">
        <v>12000</v>
      </c>
      <c r="F70" s="31">
        <v>12300</v>
      </c>
      <c r="G70" s="34"/>
      <c r="H70" s="31">
        <v>12300</v>
      </c>
      <c r="I70" s="47"/>
      <c r="J70" s="36">
        <f>H70+I70</f>
        <v>12300</v>
      </c>
      <c r="K70" s="40"/>
      <c r="L70" s="41">
        <f>J70+K70</f>
        <v>12300</v>
      </c>
      <c r="M70" s="40"/>
      <c r="N70" s="36">
        <f>L70+M70</f>
        <v>12300</v>
      </c>
      <c r="O70" s="36">
        <v>3993</v>
      </c>
      <c r="P70" s="52">
        <f t="shared" si="28"/>
        <v>32.46341463414634</v>
      </c>
    </row>
    <row r="71" spans="1:16" ht="12.75">
      <c r="A71" s="47"/>
      <c r="B71" s="47"/>
      <c r="C71" s="60" t="s">
        <v>96</v>
      </c>
      <c r="D71" s="59" t="s">
        <v>97</v>
      </c>
      <c r="E71" s="31">
        <v>89490</v>
      </c>
      <c r="F71" s="31">
        <v>84200</v>
      </c>
      <c r="G71" s="34"/>
      <c r="H71" s="31">
        <v>84200</v>
      </c>
      <c r="I71" s="47"/>
      <c r="J71" s="36">
        <f>H71+I71</f>
        <v>84200</v>
      </c>
      <c r="K71" s="40"/>
      <c r="L71" s="41">
        <f>J71+K71</f>
        <v>84200</v>
      </c>
      <c r="M71" s="40"/>
      <c r="N71" s="36">
        <f>L71+M71</f>
        <v>84200</v>
      </c>
      <c r="O71" s="36">
        <v>61487</v>
      </c>
      <c r="P71" s="52">
        <f t="shared" si="28"/>
        <v>73.0249406175772</v>
      </c>
    </row>
    <row r="72" spans="1:16" ht="38.25">
      <c r="A72" s="47"/>
      <c r="B72" s="47"/>
      <c r="C72" s="60" t="s">
        <v>98</v>
      </c>
      <c r="D72" s="59" t="s">
        <v>99</v>
      </c>
      <c r="E72" s="31">
        <v>6200</v>
      </c>
      <c r="F72" s="31">
        <v>5855</v>
      </c>
      <c r="G72" s="34"/>
      <c r="H72" s="31">
        <v>5855</v>
      </c>
      <c r="I72" s="47"/>
      <c r="J72" s="36">
        <f>H72+I72</f>
        <v>5855</v>
      </c>
      <c r="K72" s="40"/>
      <c r="L72" s="41">
        <f>J72+K72</f>
        <v>5855</v>
      </c>
      <c r="M72" s="40"/>
      <c r="N72" s="36">
        <f>L72+M72</f>
        <v>5855</v>
      </c>
      <c r="O72" s="36">
        <v>3500</v>
      </c>
      <c r="P72" s="52">
        <f t="shared" si="28"/>
        <v>59.77796754910333</v>
      </c>
    </row>
    <row r="73" spans="1:16" ht="12.75">
      <c r="A73" s="47"/>
      <c r="B73" s="47"/>
      <c r="C73" s="60" t="s">
        <v>237</v>
      </c>
      <c r="D73" s="59" t="s">
        <v>241</v>
      </c>
      <c r="E73" s="31"/>
      <c r="F73" s="31"/>
      <c r="G73" s="34"/>
      <c r="H73" s="31"/>
      <c r="I73" s="47"/>
      <c r="J73" s="36"/>
      <c r="K73" s="40"/>
      <c r="L73" s="41"/>
      <c r="M73" s="40"/>
      <c r="N73" s="36"/>
      <c r="O73" s="36">
        <v>110</v>
      </c>
      <c r="P73" s="52"/>
    </row>
    <row r="74" spans="1:16" ht="25.5">
      <c r="A74" s="47"/>
      <c r="B74" s="47">
        <v>75621</v>
      </c>
      <c r="C74" s="60"/>
      <c r="D74" s="59" t="s">
        <v>100</v>
      </c>
      <c r="E74" s="31">
        <f aca="true" t="shared" si="29" ref="E74:O74">SUM(E75+E76)</f>
        <v>1215134</v>
      </c>
      <c r="F74" s="31">
        <f t="shared" si="29"/>
        <v>1543687</v>
      </c>
      <c r="G74" s="31">
        <f t="shared" si="29"/>
        <v>10331</v>
      </c>
      <c r="H74" s="31">
        <f t="shared" si="29"/>
        <v>1554018</v>
      </c>
      <c r="I74" s="31">
        <f t="shared" si="29"/>
        <v>0</v>
      </c>
      <c r="J74" s="31">
        <f t="shared" si="29"/>
        <v>1554018</v>
      </c>
      <c r="K74" s="31">
        <f t="shared" si="29"/>
        <v>0</v>
      </c>
      <c r="L74" s="31">
        <f t="shared" si="29"/>
        <v>1554018</v>
      </c>
      <c r="M74" s="32">
        <f t="shared" si="29"/>
        <v>0</v>
      </c>
      <c r="N74" s="31">
        <f t="shared" si="29"/>
        <v>1554018</v>
      </c>
      <c r="O74" s="31">
        <f t="shared" si="29"/>
        <v>682307</v>
      </c>
      <c r="P74" s="52">
        <f t="shared" si="28"/>
        <v>43.90599079289944</v>
      </c>
    </row>
    <row r="75" spans="1:16" ht="12.75">
      <c r="A75" s="47"/>
      <c r="B75" s="47"/>
      <c r="C75" s="60" t="s">
        <v>101</v>
      </c>
      <c r="D75" s="59" t="s">
        <v>102</v>
      </c>
      <c r="E75" s="31">
        <v>1215034</v>
      </c>
      <c r="F75" s="31">
        <v>1542687</v>
      </c>
      <c r="G75" s="35">
        <v>10331</v>
      </c>
      <c r="H75" s="35">
        <f>SUM(F75+G75)</f>
        <v>1553018</v>
      </c>
      <c r="I75" s="47"/>
      <c r="J75" s="35">
        <f>H75+I75</f>
        <v>1553018</v>
      </c>
      <c r="K75" s="40"/>
      <c r="L75" s="41">
        <f>J75+K75</f>
        <v>1553018</v>
      </c>
      <c r="M75" s="40"/>
      <c r="N75" s="36">
        <f>L75+M75</f>
        <v>1553018</v>
      </c>
      <c r="O75" s="36">
        <v>664541</v>
      </c>
      <c r="P75" s="52">
        <f t="shared" si="28"/>
        <v>42.79029605580875</v>
      </c>
    </row>
    <row r="76" spans="1:16" ht="12.75">
      <c r="A76" s="47"/>
      <c r="B76" s="47"/>
      <c r="C76" s="60" t="s">
        <v>103</v>
      </c>
      <c r="D76" s="59" t="s">
        <v>104</v>
      </c>
      <c r="E76" s="31">
        <v>100</v>
      </c>
      <c r="F76" s="31">
        <v>1000</v>
      </c>
      <c r="G76" s="31">
        <v>0</v>
      </c>
      <c r="H76" s="31">
        <v>1000</v>
      </c>
      <c r="I76" s="47"/>
      <c r="J76" s="35">
        <f>H76+I76</f>
        <v>1000</v>
      </c>
      <c r="K76" s="40"/>
      <c r="L76" s="41">
        <f>J76+K76</f>
        <v>1000</v>
      </c>
      <c r="M76" s="40"/>
      <c r="N76" s="36">
        <f>L76+M76</f>
        <v>1000</v>
      </c>
      <c r="O76" s="36">
        <v>17766</v>
      </c>
      <c r="P76" s="52">
        <f t="shared" si="28"/>
        <v>1776.6</v>
      </c>
    </row>
    <row r="77" spans="1:16" ht="12.75">
      <c r="A77" s="49">
        <v>758</v>
      </c>
      <c r="B77" s="49"/>
      <c r="C77" s="62"/>
      <c r="D77" s="61" t="s">
        <v>105</v>
      </c>
      <c r="E77" s="29" t="e">
        <f>SUM(E78+#REF!+E80+E82)</f>
        <v>#REF!</v>
      </c>
      <c r="F77" s="29">
        <f aca="true" t="shared" si="30" ref="F77:K77">SUM(F78+F80+F82+F85)</f>
        <v>5087055</v>
      </c>
      <c r="G77" s="29">
        <f t="shared" si="30"/>
        <v>349799</v>
      </c>
      <c r="H77" s="29">
        <f t="shared" si="30"/>
        <v>5436854</v>
      </c>
      <c r="I77" s="29">
        <f t="shared" si="30"/>
        <v>0</v>
      </c>
      <c r="J77" s="29">
        <f t="shared" si="30"/>
        <v>5436854</v>
      </c>
      <c r="K77" s="29">
        <f t="shared" si="30"/>
        <v>0</v>
      </c>
      <c r="L77" s="29">
        <f>SUM(L78+L80+L82+L85)</f>
        <v>5436854</v>
      </c>
      <c r="M77" s="30">
        <f>SUM(M78+M80+M82+M85)</f>
        <v>362861</v>
      </c>
      <c r="N77" s="29">
        <f>SUM(N78+N80+N82+N85)</f>
        <v>5799715</v>
      </c>
      <c r="O77" s="29">
        <f>SUM(O78+O80+O82+O85)</f>
        <v>3333983</v>
      </c>
      <c r="P77" s="51">
        <f t="shared" si="28"/>
        <v>57.48529022546798</v>
      </c>
    </row>
    <row r="78" spans="1:16" ht="25.5">
      <c r="A78" s="47"/>
      <c r="B78" s="47">
        <v>75801</v>
      </c>
      <c r="C78" s="60"/>
      <c r="D78" s="59" t="s">
        <v>106</v>
      </c>
      <c r="E78" s="31">
        <f aca="true" t="shared" si="31" ref="E78:O78">SUM(E79)</f>
        <v>3827883</v>
      </c>
      <c r="F78" s="31">
        <f t="shared" si="31"/>
        <v>4555356</v>
      </c>
      <c r="G78" s="31">
        <f t="shared" si="31"/>
        <v>349799</v>
      </c>
      <c r="H78" s="31">
        <f t="shared" si="31"/>
        <v>4905155</v>
      </c>
      <c r="I78" s="31">
        <f t="shared" si="31"/>
        <v>0</v>
      </c>
      <c r="J78" s="31">
        <f t="shared" si="31"/>
        <v>4905155</v>
      </c>
      <c r="K78" s="31">
        <f t="shared" si="31"/>
        <v>0</v>
      </c>
      <c r="L78" s="31">
        <f t="shared" si="31"/>
        <v>4905155</v>
      </c>
      <c r="M78" s="32">
        <f t="shared" si="31"/>
        <v>0</v>
      </c>
      <c r="N78" s="31">
        <f t="shared" si="31"/>
        <v>4905155</v>
      </c>
      <c r="O78" s="31">
        <f t="shared" si="31"/>
        <v>3018560</v>
      </c>
      <c r="P78" s="52">
        <f t="shared" si="28"/>
        <v>61.538524266817255</v>
      </c>
    </row>
    <row r="79" spans="1:16" ht="12.75">
      <c r="A79" s="47"/>
      <c r="B79" s="47"/>
      <c r="C79" s="60" t="s">
        <v>107</v>
      </c>
      <c r="D79" s="59" t="s">
        <v>108</v>
      </c>
      <c r="E79" s="31">
        <v>3827883</v>
      </c>
      <c r="F79" s="31">
        <v>4555356</v>
      </c>
      <c r="G79" s="34">
        <v>349799</v>
      </c>
      <c r="H79" s="35">
        <f>SUM(F79+G79)</f>
        <v>4905155</v>
      </c>
      <c r="I79" s="47"/>
      <c r="J79" s="36">
        <f>H79+I79</f>
        <v>4905155</v>
      </c>
      <c r="K79" s="40"/>
      <c r="L79" s="41">
        <f>J79+K79</f>
        <v>4905155</v>
      </c>
      <c r="M79" s="40"/>
      <c r="N79" s="36">
        <f>L79+M79</f>
        <v>4905155</v>
      </c>
      <c r="O79" s="36">
        <v>3018560</v>
      </c>
      <c r="P79" s="52">
        <f t="shared" si="28"/>
        <v>61.538524266817255</v>
      </c>
    </row>
    <row r="80" spans="1:16" ht="12.75">
      <c r="A80" s="47"/>
      <c r="B80" s="47">
        <v>75807</v>
      </c>
      <c r="C80" s="60"/>
      <c r="D80" s="59" t="s">
        <v>109</v>
      </c>
      <c r="E80" s="31">
        <f>SUM(E81)</f>
        <v>558929</v>
      </c>
      <c r="F80" s="31">
        <f>SUM(F81)</f>
        <v>495409</v>
      </c>
      <c r="G80" s="34">
        <v>0</v>
      </c>
      <c r="H80" s="31">
        <f aca="true" t="shared" si="32" ref="H80:O80">SUM(H81)</f>
        <v>495409</v>
      </c>
      <c r="I80" s="31">
        <f t="shared" si="32"/>
        <v>0</v>
      </c>
      <c r="J80" s="31">
        <f t="shared" si="32"/>
        <v>495409</v>
      </c>
      <c r="K80" s="31">
        <f t="shared" si="32"/>
        <v>0</v>
      </c>
      <c r="L80" s="31">
        <f t="shared" si="32"/>
        <v>495409</v>
      </c>
      <c r="M80" s="32">
        <f t="shared" si="32"/>
        <v>0</v>
      </c>
      <c r="N80" s="31">
        <f t="shared" si="32"/>
        <v>495409</v>
      </c>
      <c r="O80" s="31">
        <f t="shared" si="32"/>
        <v>247704</v>
      </c>
      <c r="P80" s="52">
        <f t="shared" si="28"/>
        <v>49.999899073290955</v>
      </c>
    </row>
    <row r="81" spans="1:16" ht="12.75">
      <c r="A81" s="47"/>
      <c r="B81" s="47"/>
      <c r="C81" s="60" t="s">
        <v>107</v>
      </c>
      <c r="D81" s="59" t="s">
        <v>108</v>
      </c>
      <c r="E81" s="31">
        <v>558929</v>
      </c>
      <c r="F81" s="31">
        <v>495409</v>
      </c>
      <c r="G81" s="34">
        <v>0</v>
      </c>
      <c r="H81" s="31">
        <v>495409</v>
      </c>
      <c r="I81" s="47"/>
      <c r="J81" s="36">
        <f>H81+I81</f>
        <v>495409</v>
      </c>
      <c r="K81" s="40"/>
      <c r="L81" s="41">
        <f>J81+K81</f>
        <v>495409</v>
      </c>
      <c r="M81" s="40"/>
      <c r="N81" s="36">
        <f>L81+M81</f>
        <v>495409</v>
      </c>
      <c r="O81" s="36">
        <v>247704</v>
      </c>
      <c r="P81" s="52">
        <f t="shared" si="28"/>
        <v>49.999899073290955</v>
      </c>
    </row>
    <row r="82" spans="1:16" ht="12.75">
      <c r="A82" s="47"/>
      <c r="B82" s="47">
        <v>75814</v>
      </c>
      <c r="C82" s="60"/>
      <c r="D82" s="59" t="s">
        <v>110</v>
      </c>
      <c r="E82" s="31">
        <f>SUM(E83:E84)</f>
        <v>177718</v>
      </c>
      <c r="F82" s="31">
        <f>SUM(F83:F84)</f>
        <v>10100</v>
      </c>
      <c r="G82" s="34">
        <v>0</v>
      </c>
      <c r="H82" s="31">
        <f>SUM(H83:H84)</f>
        <v>10100</v>
      </c>
      <c r="I82" s="31"/>
      <c r="J82" s="31">
        <f aca="true" t="shared" si="33" ref="J82:O82">SUM(J83:J84)</f>
        <v>10100</v>
      </c>
      <c r="K82" s="31">
        <f t="shared" si="33"/>
        <v>0</v>
      </c>
      <c r="L82" s="31">
        <f t="shared" si="33"/>
        <v>10100</v>
      </c>
      <c r="M82" s="32">
        <f t="shared" si="33"/>
        <v>362861</v>
      </c>
      <c r="N82" s="31">
        <f t="shared" si="33"/>
        <v>372961</v>
      </c>
      <c r="O82" s="31">
        <f t="shared" si="33"/>
        <v>54621</v>
      </c>
      <c r="P82" s="52">
        <f t="shared" si="28"/>
        <v>14.645231002705376</v>
      </c>
    </row>
    <row r="83" spans="1:16" ht="12.75">
      <c r="A83" s="47"/>
      <c r="B83" s="47"/>
      <c r="C83" s="60" t="s">
        <v>49</v>
      </c>
      <c r="D83" s="59" t="s">
        <v>50</v>
      </c>
      <c r="E83" s="31">
        <v>42000</v>
      </c>
      <c r="F83" s="31">
        <v>10000</v>
      </c>
      <c r="G83" s="34">
        <v>0</v>
      </c>
      <c r="H83" s="31">
        <v>10000</v>
      </c>
      <c r="I83" s="47"/>
      <c r="J83" s="35">
        <f>H83+I83</f>
        <v>10000</v>
      </c>
      <c r="K83" s="40"/>
      <c r="L83" s="41">
        <f>J83+K83</f>
        <v>10000</v>
      </c>
      <c r="M83" s="40">
        <v>20000</v>
      </c>
      <c r="N83" s="36">
        <f>L83+M83</f>
        <v>30000</v>
      </c>
      <c r="O83" s="36">
        <v>46510</v>
      </c>
      <c r="P83" s="52">
        <f t="shared" si="28"/>
        <v>155.03333333333333</v>
      </c>
    </row>
    <row r="84" spans="1:16" ht="12.75">
      <c r="A84" s="47"/>
      <c r="B84" s="47"/>
      <c r="C84" s="60" t="s">
        <v>30</v>
      </c>
      <c r="D84" s="59" t="s">
        <v>111</v>
      </c>
      <c r="E84" s="31">
        <v>135718</v>
      </c>
      <c r="F84" s="31">
        <v>100</v>
      </c>
      <c r="G84" s="34">
        <v>0</v>
      </c>
      <c r="H84" s="31">
        <v>100</v>
      </c>
      <c r="I84" s="35"/>
      <c r="J84" s="35">
        <f>H84+I84</f>
        <v>100</v>
      </c>
      <c r="K84" s="40"/>
      <c r="L84" s="41">
        <f>J84+K84</f>
        <v>100</v>
      </c>
      <c r="M84" s="41">
        <v>342861</v>
      </c>
      <c r="N84" s="36">
        <f>L84+M84</f>
        <v>342961</v>
      </c>
      <c r="O84" s="36">
        <v>8111</v>
      </c>
      <c r="P84" s="52">
        <f t="shared" si="28"/>
        <v>2.3649919378588233</v>
      </c>
    </row>
    <row r="85" spans="1:16" ht="12.75">
      <c r="A85" s="47"/>
      <c r="B85" s="47">
        <v>75831</v>
      </c>
      <c r="C85" s="60"/>
      <c r="D85" s="59" t="s">
        <v>112</v>
      </c>
      <c r="E85" s="31">
        <v>0</v>
      </c>
      <c r="F85" s="31">
        <f>SUM(F86)</f>
        <v>26190</v>
      </c>
      <c r="G85" s="34">
        <v>0</v>
      </c>
      <c r="H85" s="31">
        <f aca="true" t="shared" si="34" ref="H85:O85">SUM(H86)</f>
        <v>26190</v>
      </c>
      <c r="I85" s="31">
        <f t="shared" si="34"/>
        <v>0</v>
      </c>
      <c r="J85" s="31">
        <f t="shared" si="34"/>
        <v>26190</v>
      </c>
      <c r="K85" s="31">
        <f t="shared" si="34"/>
        <v>0</v>
      </c>
      <c r="L85" s="31">
        <f t="shared" si="34"/>
        <v>26190</v>
      </c>
      <c r="M85" s="32">
        <f t="shared" si="34"/>
        <v>0</v>
      </c>
      <c r="N85" s="31">
        <f t="shared" si="34"/>
        <v>26190</v>
      </c>
      <c r="O85" s="31">
        <f t="shared" si="34"/>
        <v>13098</v>
      </c>
      <c r="P85" s="52">
        <f t="shared" si="28"/>
        <v>50.0114547537228</v>
      </c>
    </row>
    <row r="86" spans="1:16" ht="12.75">
      <c r="A86" s="47"/>
      <c r="B86" s="47"/>
      <c r="C86" s="60" t="s">
        <v>107</v>
      </c>
      <c r="D86" s="59" t="s">
        <v>108</v>
      </c>
      <c r="E86" s="31">
        <v>0</v>
      </c>
      <c r="F86" s="31">
        <v>26190</v>
      </c>
      <c r="G86" s="34">
        <v>0</v>
      </c>
      <c r="H86" s="31">
        <v>26190</v>
      </c>
      <c r="I86" s="47"/>
      <c r="J86" s="36">
        <f>H86+I86</f>
        <v>26190</v>
      </c>
      <c r="K86" s="40"/>
      <c r="L86" s="41">
        <f>J86+K86</f>
        <v>26190</v>
      </c>
      <c r="M86" s="40"/>
      <c r="N86" s="36">
        <f>L86+M86</f>
        <v>26190</v>
      </c>
      <c r="O86" s="36">
        <v>13098</v>
      </c>
      <c r="P86" s="52">
        <f t="shared" si="28"/>
        <v>50.0114547537228</v>
      </c>
    </row>
    <row r="87" spans="1:16" ht="12.75">
      <c r="A87" s="49">
        <v>801</v>
      </c>
      <c r="B87" s="49"/>
      <c r="C87" s="62"/>
      <c r="D87" s="61" t="s">
        <v>113</v>
      </c>
      <c r="E87" s="29" t="e">
        <f>SUM(E88+E95+#REF!+#REF!)</f>
        <v>#REF!</v>
      </c>
      <c r="F87" s="29">
        <f>SUM(F88+F95)</f>
        <v>210543</v>
      </c>
      <c r="G87" s="34">
        <v>0</v>
      </c>
      <c r="H87" s="29">
        <f aca="true" t="shared" si="35" ref="H87:O87">SUM(H88+H95)</f>
        <v>210543</v>
      </c>
      <c r="I87" s="29">
        <f t="shared" si="35"/>
        <v>0</v>
      </c>
      <c r="J87" s="29">
        <f t="shared" si="35"/>
        <v>210543</v>
      </c>
      <c r="K87" s="29">
        <f t="shared" si="35"/>
        <v>0</v>
      </c>
      <c r="L87" s="29">
        <f t="shared" si="35"/>
        <v>210543</v>
      </c>
      <c r="M87" s="30">
        <f t="shared" si="35"/>
        <v>6686</v>
      </c>
      <c r="N87" s="29">
        <f t="shared" si="35"/>
        <v>217229</v>
      </c>
      <c r="O87" s="29">
        <f t="shared" si="35"/>
        <v>130515</v>
      </c>
      <c r="P87" s="51">
        <f t="shared" si="28"/>
        <v>60.08175703980592</v>
      </c>
    </row>
    <row r="88" spans="1:16" ht="12.75">
      <c r="A88" s="47"/>
      <c r="B88" s="47">
        <v>80101</v>
      </c>
      <c r="C88" s="60"/>
      <c r="D88" s="59" t="s">
        <v>114</v>
      </c>
      <c r="E88" s="31">
        <f>SUM(E90:E94)</f>
        <v>53680</v>
      </c>
      <c r="F88" s="31">
        <f>SUM(F90:F94)</f>
        <v>55268</v>
      </c>
      <c r="G88" s="34">
        <v>0</v>
      </c>
      <c r="H88" s="31">
        <f>SUM(H90:H94)</f>
        <v>55268</v>
      </c>
      <c r="I88" s="31">
        <f>SUM(I90:I94)</f>
        <v>0</v>
      </c>
      <c r="J88" s="31">
        <f>SUM(J90:J94)</f>
        <v>55268</v>
      </c>
      <c r="K88" s="31">
        <f>SUM(K90:K94)</f>
        <v>0</v>
      </c>
      <c r="L88" s="31">
        <f>SUM(L90:L94)</f>
        <v>55268</v>
      </c>
      <c r="M88" s="38">
        <f>SUM(M89:M94)</f>
        <v>6686</v>
      </c>
      <c r="N88" s="36">
        <f>SUM(N89:N94)</f>
        <v>61954</v>
      </c>
      <c r="O88" s="36">
        <f>SUM(O89:O94)</f>
        <v>55779</v>
      </c>
      <c r="P88" s="52">
        <f t="shared" si="28"/>
        <v>90.03292765600284</v>
      </c>
    </row>
    <row r="89" spans="1:16" ht="12.75">
      <c r="A89" s="47"/>
      <c r="B89" s="47"/>
      <c r="C89" s="60" t="s">
        <v>58</v>
      </c>
      <c r="D89" s="59" t="s">
        <v>59</v>
      </c>
      <c r="E89" s="31"/>
      <c r="F89" s="31"/>
      <c r="G89" s="34"/>
      <c r="H89" s="31"/>
      <c r="I89" s="31"/>
      <c r="J89" s="31"/>
      <c r="K89" s="33"/>
      <c r="L89" s="33"/>
      <c r="M89" s="40">
        <v>3500</v>
      </c>
      <c r="N89" s="36">
        <f aca="true" t="shared" si="36" ref="N89:N94">L89+M89</f>
        <v>3500</v>
      </c>
      <c r="O89" s="36">
        <v>300</v>
      </c>
      <c r="P89" s="52">
        <f t="shared" si="28"/>
        <v>8.571428571428571</v>
      </c>
    </row>
    <row r="90" spans="1:16" ht="12.75">
      <c r="A90" s="47"/>
      <c r="B90" s="47"/>
      <c r="C90" s="60" t="s">
        <v>49</v>
      </c>
      <c r="D90" s="59" t="s">
        <v>50</v>
      </c>
      <c r="E90" s="31">
        <v>3150</v>
      </c>
      <c r="F90" s="31">
        <v>6000</v>
      </c>
      <c r="G90" s="34">
        <v>0</v>
      </c>
      <c r="H90" s="31">
        <v>6000</v>
      </c>
      <c r="I90" s="47"/>
      <c r="J90" s="36">
        <f>H90+I90</f>
        <v>6000</v>
      </c>
      <c r="K90" s="40"/>
      <c r="L90" s="41">
        <f>J90+K90</f>
        <v>6000</v>
      </c>
      <c r="M90" s="40"/>
      <c r="N90" s="36">
        <f t="shared" si="36"/>
        <v>6000</v>
      </c>
      <c r="O90" s="36">
        <v>3724</v>
      </c>
      <c r="P90" s="52">
        <f t="shared" si="28"/>
        <v>62.06666666666667</v>
      </c>
    </row>
    <row r="91" spans="1:16" ht="12.75">
      <c r="A91" s="47"/>
      <c r="B91" s="47"/>
      <c r="C91" s="60" t="s">
        <v>30</v>
      </c>
      <c r="D91" s="59" t="s">
        <v>111</v>
      </c>
      <c r="E91" s="31">
        <v>700</v>
      </c>
      <c r="F91" s="31">
        <v>550</v>
      </c>
      <c r="G91" s="34">
        <v>0</v>
      </c>
      <c r="H91" s="31">
        <v>550</v>
      </c>
      <c r="I91" s="47"/>
      <c r="J91" s="36">
        <f>H91+I91</f>
        <v>550</v>
      </c>
      <c r="K91" s="40"/>
      <c r="L91" s="41">
        <f>J91+K91</f>
        <v>550</v>
      </c>
      <c r="M91" s="40">
        <v>1000</v>
      </c>
      <c r="N91" s="36">
        <f t="shared" si="36"/>
        <v>1550</v>
      </c>
      <c r="O91" s="36">
        <v>852</v>
      </c>
      <c r="P91" s="52">
        <f t="shared" si="28"/>
        <v>54.96774193548387</v>
      </c>
    </row>
    <row r="92" spans="1:16" ht="25.5">
      <c r="A92" s="47"/>
      <c r="B92" s="47"/>
      <c r="C92" s="60" t="s">
        <v>115</v>
      </c>
      <c r="D92" s="59" t="s">
        <v>116</v>
      </c>
      <c r="E92" s="31"/>
      <c r="F92" s="31"/>
      <c r="G92" s="34"/>
      <c r="H92" s="31"/>
      <c r="I92" s="47"/>
      <c r="J92" s="36"/>
      <c r="K92" s="40"/>
      <c r="L92" s="41"/>
      <c r="M92" s="40">
        <v>2186</v>
      </c>
      <c r="N92" s="36">
        <f t="shared" si="36"/>
        <v>2186</v>
      </c>
      <c r="O92" s="36">
        <v>2186</v>
      </c>
      <c r="P92" s="52">
        <f t="shared" si="28"/>
        <v>100</v>
      </c>
    </row>
    <row r="93" spans="1:16" ht="38.25">
      <c r="A93" s="47"/>
      <c r="B93" s="47"/>
      <c r="C93" s="60" t="s">
        <v>117</v>
      </c>
      <c r="D93" s="59" t="s">
        <v>118</v>
      </c>
      <c r="E93" s="31"/>
      <c r="F93" s="31"/>
      <c r="G93" s="34">
        <v>48718</v>
      </c>
      <c r="H93" s="31">
        <f>F93+G93</f>
        <v>48718</v>
      </c>
      <c r="I93" s="35"/>
      <c r="J93" s="35">
        <f>H93+I93</f>
        <v>48718</v>
      </c>
      <c r="K93" s="40"/>
      <c r="L93" s="41">
        <f>J93+K93</f>
        <v>48718</v>
      </c>
      <c r="M93" s="40"/>
      <c r="N93" s="36">
        <f t="shared" si="36"/>
        <v>48718</v>
      </c>
      <c r="O93" s="36">
        <v>48717</v>
      </c>
      <c r="P93" s="52">
        <f t="shared" si="28"/>
        <v>99.99794737058171</v>
      </c>
    </row>
    <row r="94" spans="1:16" ht="51" hidden="1">
      <c r="A94" s="47"/>
      <c r="B94" s="47"/>
      <c r="C94" s="60" t="s">
        <v>119</v>
      </c>
      <c r="D94" s="59" t="s">
        <v>120</v>
      </c>
      <c r="E94" s="31">
        <v>49830</v>
      </c>
      <c r="F94" s="31">
        <v>48718</v>
      </c>
      <c r="G94" s="34">
        <v>-48718</v>
      </c>
      <c r="H94" s="31">
        <f>F94+G94</f>
        <v>0</v>
      </c>
      <c r="I94" s="34"/>
      <c r="J94" s="35">
        <f>H94+I94</f>
        <v>0</v>
      </c>
      <c r="K94" s="40"/>
      <c r="L94" s="41">
        <f>J94+K94</f>
        <v>0</v>
      </c>
      <c r="M94" s="40"/>
      <c r="N94" s="36">
        <f t="shared" si="36"/>
        <v>0</v>
      </c>
      <c r="O94" s="36"/>
      <c r="P94" s="52" t="e">
        <f t="shared" si="28"/>
        <v>#DIV/0!</v>
      </c>
    </row>
    <row r="95" spans="1:16" ht="12.75">
      <c r="A95" s="47"/>
      <c r="B95" s="47">
        <v>80104</v>
      </c>
      <c r="C95" s="60"/>
      <c r="D95" s="59" t="s">
        <v>121</v>
      </c>
      <c r="E95" s="31">
        <f>SUM(E96:E98)</f>
        <v>114750</v>
      </c>
      <c r="F95" s="31">
        <f>SUM(F96:F98)</f>
        <v>155275</v>
      </c>
      <c r="G95" s="34">
        <v>0</v>
      </c>
      <c r="H95" s="31">
        <f aca="true" t="shared" si="37" ref="H95:O95">SUM(H96:H98)</f>
        <v>155275</v>
      </c>
      <c r="I95" s="31">
        <f t="shared" si="37"/>
        <v>0</v>
      </c>
      <c r="J95" s="31">
        <f t="shared" si="37"/>
        <v>155275</v>
      </c>
      <c r="K95" s="31">
        <f t="shared" si="37"/>
        <v>0</v>
      </c>
      <c r="L95" s="31">
        <f t="shared" si="37"/>
        <v>155275</v>
      </c>
      <c r="M95" s="32">
        <f t="shared" si="37"/>
        <v>0</v>
      </c>
      <c r="N95" s="31">
        <f t="shared" si="37"/>
        <v>155275</v>
      </c>
      <c r="O95" s="31">
        <f t="shared" si="37"/>
        <v>74736</v>
      </c>
      <c r="P95" s="52">
        <f t="shared" si="28"/>
        <v>48.131379810014494</v>
      </c>
    </row>
    <row r="96" spans="1:16" ht="12.75">
      <c r="A96" s="47"/>
      <c r="B96" s="47"/>
      <c r="C96" s="60" t="s">
        <v>58</v>
      </c>
      <c r="D96" s="59" t="s">
        <v>59</v>
      </c>
      <c r="E96" s="31">
        <v>113400</v>
      </c>
      <c r="F96" s="31">
        <v>153125</v>
      </c>
      <c r="G96" s="34">
        <v>0</v>
      </c>
      <c r="H96" s="31">
        <v>153125</v>
      </c>
      <c r="I96" s="47"/>
      <c r="J96" s="36">
        <f>H96+I96</f>
        <v>153125</v>
      </c>
      <c r="K96" s="40"/>
      <c r="L96" s="41">
        <f>J96+K96</f>
        <v>153125</v>
      </c>
      <c r="M96" s="40"/>
      <c r="N96" s="36">
        <f>L96+M96</f>
        <v>153125</v>
      </c>
      <c r="O96" s="36">
        <v>73216</v>
      </c>
      <c r="P96" s="52">
        <f t="shared" si="28"/>
        <v>47.8145306122449</v>
      </c>
    </row>
    <row r="97" spans="1:16" ht="12.75">
      <c r="A97" s="47"/>
      <c r="B97" s="47"/>
      <c r="C97" s="60" t="s">
        <v>49</v>
      </c>
      <c r="D97" s="59" t="s">
        <v>50</v>
      </c>
      <c r="E97" s="31">
        <v>1200</v>
      </c>
      <c r="F97" s="31">
        <v>2000</v>
      </c>
      <c r="G97" s="34">
        <v>0</v>
      </c>
      <c r="H97" s="31">
        <v>2000</v>
      </c>
      <c r="I97" s="47"/>
      <c r="J97" s="36">
        <f>H97+I97</f>
        <v>2000</v>
      </c>
      <c r="K97" s="40"/>
      <c r="L97" s="41">
        <f>J97+K97</f>
        <v>2000</v>
      </c>
      <c r="M97" s="40"/>
      <c r="N97" s="36">
        <f>L97+M97</f>
        <v>2000</v>
      </c>
      <c r="O97" s="36">
        <v>1462</v>
      </c>
      <c r="P97" s="52">
        <f t="shared" si="28"/>
        <v>73.1</v>
      </c>
    </row>
    <row r="98" spans="1:16" ht="12.75">
      <c r="A98" s="47"/>
      <c r="B98" s="47"/>
      <c r="C98" s="60" t="s">
        <v>30</v>
      </c>
      <c r="D98" s="59" t="s">
        <v>111</v>
      </c>
      <c r="E98" s="31">
        <v>150</v>
      </c>
      <c r="F98" s="31">
        <v>150</v>
      </c>
      <c r="G98" s="34">
        <v>0</v>
      </c>
      <c r="H98" s="31">
        <v>150</v>
      </c>
      <c r="I98" s="47"/>
      <c r="J98" s="36">
        <f>H98+I98</f>
        <v>150</v>
      </c>
      <c r="K98" s="40"/>
      <c r="L98" s="41">
        <f>J98+K98</f>
        <v>150</v>
      </c>
      <c r="M98" s="40"/>
      <c r="N98" s="36">
        <f>L98+M98</f>
        <v>150</v>
      </c>
      <c r="O98" s="36">
        <v>58</v>
      </c>
      <c r="P98" s="52">
        <f t="shared" si="28"/>
        <v>38.666666666666664</v>
      </c>
    </row>
    <row r="99" spans="1:16" ht="12.75" hidden="1">
      <c r="A99" s="47"/>
      <c r="B99" s="47">
        <v>80195</v>
      </c>
      <c r="C99" s="60"/>
      <c r="D99" s="59"/>
      <c r="E99" s="31"/>
      <c r="F99" s="31"/>
      <c r="G99" s="34"/>
      <c r="H99" s="31"/>
      <c r="I99" s="47"/>
      <c r="J99" s="36"/>
      <c r="K99" s="40"/>
      <c r="L99" s="41"/>
      <c r="M99" s="40"/>
      <c r="N99" s="36"/>
      <c r="O99" s="36"/>
      <c r="P99" s="52" t="e">
        <f t="shared" si="28"/>
        <v>#DIV/0!</v>
      </c>
    </row>
    <row r="100" spans="1:16" ht="12.75" hidden="1">
      <c r="A100" s="156"/>
      <c r="B100" s="156"/>
      <c r="C100" s="157" t="s">
        <v>115</v>
      </c>
      <c r="D100" s="158"/>
      <c r="E100" s="159"/>
      <c r="F100" s="159"/>
      <c r="G100" s="160"/>
      <c r="H100" s="159"/>
      <c r="I100" s="156"/>
      <c r="J100" s="161"/>
      <c r="K100" s="40"/>
      <c r="L100" s="41"/>
      <c r="M100" s="40"/>
      <c r="N100" s="161"/>
      <c r="O100" s="161"/>
      <c r="P100" s="162" t="e">
        <f t="shared" si="28"/>
        <v>#DIV/0!</v>
      </c>
    </row>
    <row r="101" spans="1:16" ht="12.75">
      <c r="A101" s="115">
        <v>851</v>
      </c>
      <c r="B101" s="115"/>
      <c r="C101" s="115"/>
      <c r="D101" s="163" t="s">
        <v>208</v>
      </c>
      <c r="E101" s="29"/>
      <c r="F101" s="29"/>
      <c r="G101" s="37"/>
      <c r="H101" s="29"/>
      <c r="I101" s="49"/>
      <c r="J101" s="50"/>
      <c r="K101" s="49"/>
      <c r="L101" s="50"/>
      <c r="M101" s="49"/>
      <c r="N101" s="50"/>
      <c r="O101" s="50">
        <v>2360</v>
      </c>
      <c r="P101" s="52"/>
    </row>
    <row r="102" spans="1:16" ht="12.75">
      <c r="A102" s="100"/>
      <c r="B102" s="100">
        <v>85154</v>
      </c>
      <c r="C102" s="100"/>
      <c r="D102" s="164" t="s">
        <v>209</v>
      </c>
      <c r="E102" s="31"/>
      <c r="F102" s="31"/>
      <c r="G102" s="34"/>
      <c r="H102" s="31"/>
      <c r="I102" s="47"/>
      <c r="J102" s="36"/>
      <c r="K102" s="47"/>
      <c r="L102" s="36"/>
      <c r="M102" s="47"/>
      <c r="N102" s="36"/>
      <c r="O102" s="36">
        <v>2360</v>
      </c>
      <c r="P102" s="52"/>
    </row>
    <row r="103" spans="1:16" ht="12.75">
      <c r="A103" s="47"/>
      <c r="B103" s="47"/>
      <c r="C103" s="60" t="s">
        <v>28</v>
      </c>
      <c r="D103" s="59" t="s">
        <v>29</v>
      </c>
      <c r="E103" s="31"/>
      <c r="F103" s="31"/>
      <c r="G103" s="34"/>
      <c r="H103" s="31"/>
      <c r="I103" s="47"/>
      <c r="J103" s="36"/>
      <c r="K103" s="47"/>
      <c r="L103" s="36"/>
      <c r="M103" s="47"/>
      <c r="N103" s="36"/>
      <c r="O103" s="36">
        <v>2360</v>
      </c>
      <c r="P103" s="52"/>
    </row>
    <row r="104" spans="1:16" ht="12.75">
      <c r="A104" s="49">
        <v>852</v>
      </c>
      <c r="B104" s="49"/>
      <c r="C104" s="62"/>
      <c r="D104" s="61" t="s">
        <v>122</v>
      </c>
      <c r="E104" s="29" t="e">
        <f>SUM(E106+E108+E110+#REF!+E114+#REF!+#REF!)</f>
        <v>#REF!</v>
      </c>
      <c r="F104" s="29">
        <f>SUM(F106+F108+F110+F114)</f>
        <v>817365</v>
      </c>
      <c r="G104" s="34">
        <v>0</v>
      </c>
      <c r="H104" s="29">
        <f>SUM(H106+H108+H110+H114)</f>
        <v>817365</v>
      </c>
      <c r="I104" s="29">
        <f aca="true" t="shared" si="38" ref="I104:O104">SUM(I106+I108+I110+I114+I118)</f>
        <v>10014</v>
      </c>
      <c r="J104" s="29">
        <f t="shared" si="38"/>
        <v>827379</v>
      </c>
      <c r="K104" s="29">
        <f t="shared" si="38"/>
        <v>0</v>
      </c>
      <c r="L104" s="29">
        <f t="shared" si="38"/>
        <v>827379</v>
      </c>
      <c r="M104" s="30">
        <f t="shared" si="38"/>
        <v>46700</v>
      </c>
      <c r="N104" s="29">
        <f t="shared" si="38"/>
        <v>874079</v>
      </c>
      <c r="O104" s="29">
        <f t="shared" si="38"/>
        <v>451984</v>
      </c>
      <c r="P104" s="51">
        <f t="shared" si="28"/>
        <v>51.70974248323092</v>
      </c>
    </row>
    <row r="105" spans="1:16" ht="12.75" hidden="1">
      <c r="A105" s="49"/>
      <c r="B105" s="49"/>
      <c r="C105" s="62"/>
      <c r="D105" s="61"/>
      <c r="E105" s="29"/>
      <c r="F105" s="29"/>
      <c r="G105" s="34"/>
      <c r="H105" s="29"/>
      <c r="I105" s="47"/>
      <c r="J105" s="47"/>
      <c r="K105" s="40"/>
      <c r="L105" s="40"/>
      <c r="M105" s="40"/>
      <c r="N105" s="36"/>
      <c r="O105" s="36"/>
      <c r="P105" s="52" t="e">
        <f t="shared" si="28"/>
        <v>#DIV/0!</v>
      </c>
    </row>
    <row r="106" spans="1:16" ht="25.5">
      <c r="A106" s="47"/>
      <c r="B106" s="47">
        <v>85212</v>
      </c>
      <c r="C106" s="60"/>
      <c r="D106" s="59" t="s">
        <v>123</v>
      </c>
      <c r="E106" s="31" t="e">
        <f>SUM(E107+#REF!)</f>
        <v>#REF!</v>
      </c>
      <c r="F106" s="31">
        <f>SUM(F107)</f>
        <v>716000</v>
      </c>
      <c r="G106" s="34">
        <v>0</v>
      </c>
      <c r="H106" s="31">
        <f aca="true" t="shared" si="39" ref="H106:N106">SUM(H107)</f>
        <v>716000</v>
      </c>
      <c r="I106" s="31">
        <f t="shared" si="39"/>
        <v>0</v>
      </c>
      <c r="J106" s="31">
        <f t="shared" si="39"/>
        <v>716000</v>
      </c>
      <c r="K106" s="31">
        <f t="shared" si="39"/>
        <v>0</v>
      </c>
      <c r="L106" s="31">
        <f t="shared" si="39"/>
        <v>716000</v>
      </c>
      <c r="M106" s="32">
        <f t="shared" si="39"/>
        <v>0</v>
      </c>
      <c r="N106" s="31">
        <f t="shared" si="39"/>
        <v>716000</v>
      </c>
      <c r="O106" s="36">
        <v>368200</v>
      </c>
      <c r="P106" s="52">
        <f t="shared" si="28"/>
        <v>51.42458100558659</v>
      </c>
    </row>
    <row r="107" spans="1:16" ht="38.25">
      <c r="A107" s="47"/>
      <c r="B107" s="47"/>
      <c r="C107" s="60" t="s">
        <v>53</v>
      </c>
      <c r="D107" s="59" t="s">
        <v>54</v>
      </c>
      <c r="E107" s="31">
        <v>357346</v>
      </c>
      <c r="F107" s="31">
        <v>716000</v>
      </c>
      <c r="G107" s="34">
        <v>0</v>
      </c>
      <c r="H107" s="31">
        <v>716000</v>
      </c>
      <c r="I107" s="47"/>
      <c r="J107" s="36">
        <f>H107+I107</f>
        <v>716000</v>
      </c>
      <c r="K107" s="40"/>
      <c r="L107" s="41">
        <f>J107+K107</f>
        <v>716000</v>
      </c>
      <c r="M107" s="41">
        <v>0</v>
      </c>
      <c r="N107" s="36">
        <f>L107+M107</f>
        <v>716000</v>
      </c>
      <c r="O107" s="36">
        <v>368200</v>
      </c>
      <c r="P107" s="52">
        <f t="shared" si="28"/>
        <v>51.42458100558659</v>
      </c>
    </row>
    <row r="108" spans="1:16" ht="38.25">
      <c r="A108" s="47"/>
      <c r="B108" s="47">
        <v>85213</v>
      </c>
      <c r="C108" s="60"/>
      <c r="D108" s="59" t="s">
        <v>124</v>
      </c>
      <c r="E108" s="31">
        <f>SUM(E109)</f>
        <v>6900</v>
      </c>
      <c r="F108" s="31">
        <f>SUM(F109)</f>
        <v>6500</v>
      </c>
      <c r="G108" s="34">
        <v>0</v>
      </c>
      <c r="H108" s="31">
        <f aca="true" t="shared" si="40" ref="H108:O108">SUM(H109)</f>
        <v>6500</v>
      </c>
      <c r="I108" s="31">
        <f t="shared" si="40"/>
        <v>0</v>
      </c>
      <c r="J108" s="31">
        <f t="shared" si="40"/>
        <v>6500</v>
      </c>
      <c r="K108" s="31">
        <f t="shared" si="40"/>
        <v>0</v>
      </c>
      <c r="L108" s="31">
        <f t="shared" si="40"/>
        <v>6500</v>
      </c>
      <c r="M108" s="32">
        <f t="shared" si="40"/>
        <v>0</v>
      </c>
      <c r="N108" s="31">
        <f t="shared" si="40"/>
        <v>6500</v>
      </c>
      <c r="O108" s="31">
        <f t="shared" si="40"/>
        <v>3246</v>
      </c>
      <c r="P108" s="52">
        <f t="shared" si="28"/>
        <v>49.93846153846154</v>
      </c>
    </row>
    <row r="109" spans="1:16" ht="38.25">
      <c r="A109" s="47"/>
      <c r="B109" s="47"/>
      <c r="C109" s="60" t="s">
        <v>53</v>
      </c>
      <c r="D109" s="59" t="s">
        <v>54</v>
      </c>
      <c r="E109" s="31">
        <v>6900</v>
      </c>
      <c r="F109" s="31">
        <v>6500</v>
      </c>
      <c r="G109" s="34">
        <v>0</v>
      </c>
      <c r="H109" s="31">
        <v>6500</v>
      </c>
      <c r="I109" s="47"/>
      <c r="J109" s="36">
        <f>H109+I109</f>
        <v>6500</v>
      </c>
      <c r="K109" s="40"/>
      <c r="L109" s="41">
        <f>J109+K109</f>
        <v>6500</v>
      </c>
      <c r="M109" s="41">
        <v>0</v>
      </c>
      <c r="N109" s="36">
        <f>L109+M109</f>
        <v>6500</v>
      </c>
      <c r="O109" s="36">
        <v>3246</v>
      </c>
      <c r="P109" s="52">
        <f t="shared" si="28"/>
        <v>49.93846153846154</v>
      </c>
    </row>
    <row r="110" spans="1:16" ht="25.5">
      <c r="A110" s="47"/>
      <c r="B110" s="47">
        <v>85214</v>
      </c>
      <c r="C110" s="60"/>
      <c r="D110" s="59" t="s">
        <v>125</v>
      </c>
      <c r="E110" s="31">
        <f>SUM(E112+E113)</f>
        <v>49266</v>
      </c>
      <c r="F110" s="31">
        <f>SUM(F112+F113)</f>
        <v>47400</v>
      </c>
      <c r="G110" s="34">
        <v>0</v>
      </c>
      <c r="H110" s="31">
        <f>SUM(H112+H113)</f>
        <v>47400</v>
      </c>
      <c r="I110" s="31">
        <v>1650</v>
      </c>
      <c r="J110" s="31">
        <f>SUM(J111:J113)</f>
        <v>49050</v>
      </c>
      <c r="K110" s="31">
        <f>SUM(K111:K113)</f>
        <v>0</v>
      </c>
      <c r="L110" s="31">
        <f>SUM(L111:L113)</f>
        <v>49050</v>
      </c>
      <c r="M110" s="41">
        <f>M112+M113</f>
        <v>46700</v>
      </c>
      <c r="N110" s="36">
        <f>SUM(N111:N113)</f>
        <v>95750</v>
      </c>
      <c r="O110" s="36">
        <f>SUM(O111:O113)</f>
        <v>48781</v>
      </c>
      <c r="P110" s="52">
        <f t="shared" si="28"/>
        <v>50.94621409921671</v>
      </c>
    </row>
    <row r="111" spans="1:16" ht="12.75">
      <c r="A111" s="47"/>
      <c r="B111" s="47"/>
      <c r="C111" s="60" t="s">
        <v>28</v>
      </c>
      <c r="D111" s="59" t="s">
        <v>29</v>
      </c>
      <c r="E111" s="31"/>
      <c r="F111" s="31"/>
      <c r="G111" s="34"/>
      <c r="H111" s="31">
        <v>0</v>
      </c>
      <c r="I111" s="31">
        <v>1650</v>
      </c>
      <c r="J111" s="31">
        <v>1650</v>
      </c>
      <c r="K111" s="40"/>
      <c r="L111" s="41">
        <f>J111+K111</f>
        <v>1650</v>
      </c>
      <c r="M111" s="40"/>
      <c r="N111" s="36">
        <f>L111+M111</f>
        <v>1650</v>
      </c>
      <c r="O111" s="36">
        <v>1731</v>
      </c>
      <c r="P111" s="52">
        <f t="shared" si="28"/>
        <v>104.9090909090909</v>
      </c>
    </row>
    <row r="112" spans="1:16" ht="38.25">
      <c r="A112" s="47"/>
      <c r="B112" s="47"/>
      <c r="C112" s="60" t="s">
        <v>53</v>
      </c>
      <c r="D112" s="59" t="s">
        <v>54</v>
      </c>
      <c r="E112" s="31">
        <v>38325</v>
      </c>
      <c r="F112" s="31">
        <v>15800</v>
      </c>
      <c r="G112" s="34">
        <v>0</v>
      </c>
      <c r="H112" s="31">
        <v>15800</v>
      </c>
      <c r="I112" s="47"/>
      <c r="J112" s="36">
        <f>H112+I112</f>
        <v>15800</v>
      </c>
      <c r="K112" s="40"/>
      <c r="L112" s="41">
        <f>J112+K112</f>
        <v>15800</v>
      </c>
      <c r="M112" s="41">
        <v>12000</v>
      </c>
      <c r="N112" s="36">
        <f aca="true" t="shared" si="41" ref="N112:N119">L112+M112</f>
        <v>27800</v>
      </c>
      <c r="O112" s="36">
        <v>13900</v>
      </c>
      <c r="P112" s="52">
        <f t="shared" si="28"/>
        <v>50</v>
      </c>
    </row>
    <row r="113" spans="1:16" ht="25.5">
      <c r="A113" s="47"/>
      <c r="B113" s="47"/>
      <c r="C113" s="60" t="s">
        <v>115</v>
      </c>
      <c r="D113" s="59" t="s">
        <v>116</v>
      </c>
      <c r="E113" s="31">
        <v>10941</v>
      </c>
      <c r="F113" s="31">
        <v>31600</v>
      </c>
      <c r="G113" s="34">
        <v>0</v>
      </c>
      <c r="H113" s="31">
        <v>31600</v>
      </c>
      <c r="I113" s="47"/>
      <c r="J113" s="36">
        <f>H113+I113</f>
        <v>31600</v>
      </c>
      <c r="K113" s="40"/>
      <c r="L113" s="41">
        <f>J113+K113</f>
        <v>31600</v>
      </c>
      <c r="M113" s="40">
        <v>34700</v>
      </c>
      <c r="N113" s="36">
        <f t="shared" si="41"/>
        <v>66300</v>
      </c>
      <c r="O113" s="36">
        <v>33150</v>
      </c>
      <c r="P113" s="52">
        <f t="shared" si="28"/>
        <v>50</v>
      </c>
    </row>
    <row r="114" spans="1:16" ht="12.75">
      <c r="A114" s="47"/>
      <c r="B114" s="47">
        <v>85219</v>
      </c>
      <c r="C114" s="60"/>
      <c r="D114" s="59" t="s">
        <v>126</v>
      </c>
      <c r="E114" s="31">
        <f>SUM(E115:E116)</f>
        <v>630</v>
      </c>
      <c r="F114" s="31">
        <f>SUM(F115:F117)</f>
        <v>47465</v>
      </c>
      <c r="G114" s="34">
        <v>0</v>
      </c>
      <c r="H114" s="31">
        <f>SUM(H115:H117)</f>
        <v>47465</v>
      </c>
      <c r="I114" s="31">
        <f>SUM(I115:I117)</f>
        <v>0</v>
      </c>
      <c r="J114" s="31">
        <f>SUM(J115:J117)</f>
        <v>47465</v>
      </c>
      <c r="K114" s="31">
        <f>SUM(K115:K117)</f>
        <v>0</v>
      </c>
      <c r="L114" s="31">
        <f>SUM(L115:L117)</f>
        <v>47465</v>
      </c>
      <c r="M114" s="40"/>
      <c r="N114" s="36">
        <f t="shared" si="41"/>
        <v>47465</v>
      </c>
      <c r="O114" s="36">
        <f>SUM(O115:O117)</f>
        <v>25486</v>
      </c>
      <c r="P114" s="52">
        <f t="shared" si="28"/>
        <v>53.69430106394186</v>
      </c>
    </row>
    <row r="115" spans="1:16" ht="12.75">
      <c r="A115" s="47"/>
      <c r="B115" s="47"/>
      <c r="C115" s="60" t="s">
        <v>49</v>
      </c>
      <c r="D115" s="59" t="s">
        <v>50</v>
      </c>
      <c r="E115" s="31">
        <v>603</v>
      </c>
      <c r="F115" s="31">
        <v>937</v>
      </c>
      <c r="G115" s="34">
        <v>0</v>
      </c>
      <c r="H115" s="31">
        <v>937</v>
      </c>
      <c r="I115" s="47"/>
      <c r="J115" s="36">
        <f>H115+I115</f>
        <v>937</v>
      </c>
      <c r="K115" s="40"/>
      <c r="L115" s="41">
        <f>J115+K115</f>
        <v>937</v>
      </c>
      <c r="M115" s="40"/>
      <c r="N115" s="36">
        <f t="shared" si="41"/>
        <v>937</v>
      </c>
      <c r="O115" s="36">
        <v>463</v>
      </c>
      <c r="P115" s="52">
        <f t="shared" si="28"/>
        <v>49.41302027748133</v>
      </c>
    </row>
    <row r="116" spans="1:16" ht="12.75">
      <c r="A116" s="47"/>
      <c r="B116" s="47"/>
      <c r="C116" s="60" t="s">
        <v>30</v>
      </c>
      <c r="D116" s="59" t="s">
        <v>111</v>
      </c>
      <c r="E116" s="31">
        <v>27</v>
      </c>
      <c r="F116" s="31">
        <v>28</v>
      </c>
      <c r="G116" s="34">
        <v>0</v>
      </c>
      <c r="H116" s="31">
        <v>28</v>
      </c>
      <c r="I116" s="47"/>
      <c r="J116" s="36">
        <f>H116+I116</f>
        <v>28</v>
      </c>
      <c r="K116" s="40"/>
      <c r="L116" s="41">
        <f>J116+K116</f>
        <v>28</v>
      </c>
      <c r="M116" s="40"/>
      <c r="N116" s="36">
        <f t="shared" si="41"/>
        <v>28</v>
      </c>
      <c r="O116" s="36">
        <v>18</v>
      </c>
      <c r="P116" s="52">
        <f t="shared" si="28"/>
        <v>64.28571428571428</v>
      </c>
    </row>
    <row r="117" spans="1:16" ht="25.5">
      <c r="A117" s="47"/>
      <c r="B117" s="47"/>
      <c r="C117" s="60" t="s">
        <v>115</v>
      </c>
      <c r="D117" s="59" t="s">
        <v>127</v>
      </c>
      <c r="E117" s="31">
        <v>0</v>
      </c>
      <c r="F117" s="31">
        <v>46500</v>
      </c>
      <c r="G117" s="34">
        <v>0</v>
      </c>
      <c r="H117" s="31">
        <v>46500</v>
      </c>
      <c r="I117" s="47"/>
      <c r="J117" s="36">
        <f>H117+I117</f>
        <v>46500</v>
      </c>
      <c r="K117" s="40"/>
      <c r="L117" s="41">
        <f>J117+K117</f>
        <v>46500</v>
      </c>
      <c r="M117" s="40"/>
      <c r="N117" s="36">
        <f t="shared" si="41"/>
        <v>46500</v>
      </c>
      <c r="O117" s="36">
        <v>25005</v>
      </c>
      <c r="P117" s="52">
        <f t="shared" si="28"/>
        <v>53.774193548387096</v>
      </c>
    </row>
    <row r="118" spans="1:16" ht="12.75">
      <c r="A118" s="47"/>
      <c r="B118" s="47">
        <v>85295</v>
      </c>
      <c r="C118" s="60"/>
      <c r="D118" s="59" t="s">
        <v>23</v>
      </c>
      <c r="E118" s="31"/>
      <c r="F118" s="31"/>
      <c r="G118" s="34"/>
      <c r="H118" s="31"/>
      <c r="I118" s="47">
        <f>I119</f>
        <v>8364</v>
      </c>
      <c r="J118" s="36">
        <f>J119</f>
        <v>8364</v>
      </c>
      <c r="K118" s="36">
        <f>K119</f>
        <v>0</v>
      </c>
      <c r="L118" s="36">
        <f>L119</f>
        <v>8364</v>
      </c>
      <c r="M118" s="40"/>
      <c r="N118" s="36">
        <f t="shared" si="41"/>
        <v>8364</v>
      </c>
      <c r="O118" s="36">
        <f>O119</f>
        <v>6271</v>
      </c>
      <c r="P118" s="52">
        <f t="shared" si="28"/>
        <v>74.97608799617407</v>
      </c>
    </row>
    <row r="119" spans="1:16" ht="25.5">
      <c r="A119" s="47"/>
      <c r="B119" s="47"/>
      <c r="C119" s="60" t="s">
        <v>115</v>
      </c>
      <c r="D119" s="59" t="s">
        <v>127</v>
      </c>
      <c r="E119" s="31"/>
      <c r="F119" s="31"/>
      <c r="G119" s="34"/>
      <c r="H119" s="31"/>
      <c r="I119" s="47">
        <v>8364</v>
      </c>
      <c r="J119" s="36">
        <f>SUM(H119+I119)</f>
        <v>8364</v>
      </c>
      <c r="K119" s="40"/>
      <c r="L119" s="41">
        <f>J119+K119</f>
        <v>8364</v>
      </c>
      <c r="M119" s="40"/>
      <c r="N119" s="36">
        <f t="shared" si="41"/>
        <v>8364</v>
      </c>
      <c r="O119" s="36">
        <v>6271</v>
      </c>
      <c r="P119" s="52">
        <f t="shared" si="28"/>
        <v>74.97608799617407</v>
      </c>
    </row>
    <row r="120" spans="1:16" ht="12.75">
      <c r="A120" s="49">
        <v>854</v>
      </c>
      <c r="B120" s="49"/>
      <c r="C120" s="62"/>
      <c r="D120" s="61" t="s">
        <v>128</v>
      </c>
      <c r="E120" s="29">
        <f>SUM(E124)</f>
        <v>13000</v>
      </c>
      <c r="F120" s="29">
        <f>SUM(F124)</f>
        <v>7000</v>
      </c>
      <c r="G120" s="29">
        <f>SUM(G123)</f>
        <v>147439</v>
      </c>
      <c r="H120" s="29">
        <f>SUM(H123)</f>
        <v>154439</v>
      </c>
      <c r="I120" s="29">
        <f>SUM(I123)</f>
        <v>0</v>
      </c>
      <c r="J120" s="29">
        <f>SUM(J123)</f>
        <v>154439</v>
      </c>
      <c r="K120" s="29">
        <f>SUM(K121+K123)</f>
        <v>20658</v>
      </c>
      <c r="L120" s="29">
        <f>SUM(L121+L123)</f>
        <v>175097</v>
      </c>
      <c r="M120" s="30">
        <f>SUM(M121+M123)</f>
        <v>0</v>
      </c>
      <c r="N120" s="29">
        <f>SUM(N121+N123)</f>
        <v>175097</v>
      </c>
      <c r="O120" s="29">
        <f>SUM(O121+O123)</f>
        <v>90211</v>
      </c>
      <c r="P120" s="51">
        <f t="shared" si="28"/>
        <v>51.52058573247971</v>
      </c>
    </row>
    <row r="121" spans="1:16" ht="12.75">
      <c r="A121" s="49"/>
      <c r="B121" s="47">
        <v>85415</v>
      </c>
      <c r="C121" s="60"/>
      <c r="D121" s="59" t="s">
        <v>129</v>
      </c>
      <c r="E121" s="31"/>
      <c r="F121" s="31"/>
      <c r="G121" s="31"/>
      <c r="H121" s="31"/>
      <c r="I121" s="31"/>
      <c r="J121" s="31"/>
      <c r="K121" s="31">
        <v>20658</v>
      </c>
      <c r="L121" s="31">
        <v>20658</v>
      </c>
      <c r="M121" s="40"/>
      <c r="N121" s="36">
        <f>L121</f>
        <v>20658</v>
      </c>
      <c r="O121" s="36">
        <f>O122</f>
        <v>12392</v>
      </c>
      <c r="P121" s="52">
        <f t="shared" si="28"/>
        <v>59.98644592893794</v>
      </c>
    </row>
    <row r="122" spans="1:16" ht="25.5">
      <c r="A122" s="49"/>
      <c r="B122" s="47"/>
      <c r="C122" s="60" t="s">
        <v>115</v>
      </c>
      <c r="D122" s="59" t="s">
        <v>127</v>
      </c>
      <c r="E122" s="31"/>
      <c r="F122" s="31"/>
      <c r="G122" s="31"/>
      <c r="H122" s="31"/>
      <c r="I122" s="31"/>
      <c r="J122" s="31"/>
      <c r="K122" s="31">
        <v>20658</v>
      </c>
      <c r="L122" s="31">
        <v>20658</v>
      </c>
      <c r="M122" s="40"/>
      <c r="N122" s="36">
        <f>L122</f>
        <v>20658</v>
      </c>
      <c r="O122" s="36">
        <v>12392</v>
      </c>
      <c r="P122" s="52">
        <f t="shared" si="28"/>
        <v>59.98644592893794</v>
      </c>
    </row>
    <row r="123" spans="1:16" ht="12.75">
      <c r="A123" s="47"/>
      <c r="B123" s="47">
        <v>85495</v>
      </c>
      <c r="C123" s="60"/>
      <c r="D123" s="59" t="s">
        <v>23</v>
      </c>
      <c r="E123" s="31">
        <f>SUM(E124)</f>
        <v>13000</v>
      </c>
      <c r="F123" s="31">
        <f>SUM(F124)</f>
        <v>7000</v>
      </c>
      <c r="G123" s="35">
        <v>147439</v>
      </c>
      <c r="H123" s="35">
        <f>SUM(H124:H125)</f>
        <v>154439</v>
      </c>
      <c r="I123" s="35">
        <f>SUM(I124:I125)</f>
        <v>0</v>
      </c>
      <c r="J123" s="35">
        <f>SUM(J124:J125)</f>
        <v>154439</v>
      </c>
      <c r="K123" s="35">
        <f>SUM(K124:K125)</f>
        <v>0</v>
      </c>
      <c r="L123" s="35">
        <f>SUM(L124:L125)</f>
        <v>154439</v>
      </c>
      <c r="M123" s="40"/>
      <c r="N123" s="36">
        <f>L123</f>
        <v>154439</v>
      </c>
      <c r="O123" s="36">
        <f>O124+O125</f>
        <v>77819</v>
      </c>
      <c r="P123" s="52">
        <f t="shared" si="28"/>
        <v>50.38817915163916</v>
      </c>
    </row>
    <row r="124" spans="1:16" ht="12.75">
      <c r="A124" s="47"/>
      <c r="B124" s="47"/>
      <c r="C124" s="60" t="s">
        <v>58</v>
      </c>
      <c r="D124" s="59" t="s">
        <v>59</v>
      </c>
      <c r="E124" s="31">
        <v>13000</v>
      </c>
      <c r="F124" s="31">
        <v>7000</v>
      </c>
      <c r="G124" s="34">
        <v>139500</v>
      </c>
      <c r="H124" s="35">
        <f>SUM(F124:G124)</f>
        <v>146500</v>
      </c>
      <c r="I124" s="47"/>
      <c r="J124" s="36">
        <f>H124+I124</f>
        <v>146500</v>
      </c>
      <c r="K124" s="40"/>
      <c r="L124" s="41">
        <f>J124+K124</f>
        <v>146500</v>
      </c>
      <c r="M124" s="40"/>
      <c r="N124" s="36">
        <f>L124</f>
        <v>146500</v>
      </c>
      <c r="O124" s="36">
        <v>70080</v>
      </c>
      <c r="P124" s="52">
        <f t="shared" si="28"/>
        <v>47.83617747440273</v>
      </c>
    </row>
    <row r="125" spans="1:16" ht="12.75">
      <c r="A125" s="47"/>
      <c r="B125" s="47"/>
      <c r="C125" s="60" t="s">
        <v>30</v>
      </c>
      <c r="D125" s="59" t="s">
        <v>29</v>
      </c>
      <c r="E125" s="47"/>
      <c r="F125" s="47">
        <v>0</v>
      </c>
      <c r="G125" s="34">
        <v>7939</v>
      </c>
      <c r="H125" s="35">
        <f>SUM(E125:G125)</f>
        <v>7939</v>
      </c>
      <c r="I125" s="47"/>
      <c r="J125" s="36">
        <f>H125+I125</f>
        <v>7939</v>
      </c>
      <c r="K125" s="40"/>
      <c r="L125" s="41">
        <f>J125+K125</f>
        <v>7939</v>
      </c>
      <c r="M125" s="40"/>
      <c r="N125" s="36">
        <f>L125</f>
        <v>7939</v>
      </c>
      <c r="O125" s="36">
        <v>7739</v>
      </c>
      <c r="P125" s="52">
        <f t="shared" si="28"/>
        <v>97.48079103161608</v>
      </c>
    </row>
    <row r="126" spans="1:16" ht="12.75">
      <c r="A126" s="49">
        <v>900</v>
      </c>
      <c r="B126" s="49"/>
      <c r="C126" s="62"/>
      <c r="D126" s="61" t="s">
        <v>130</v>
      </c>
      <c r="E126" s="29" t="e">
        <f>SUM(#REF!+E127+E129)</f>
        <v>#REF!</v>
      </c>
      <c r="F126" s="29">
        <f>SUM(F127+F129)</f>
        <v>17130</v>
      </c>
      <c r="G126" s="34"/>
      <c r="H126" s="29">
        <f>SUM(H127+H129)</f>
        <v>17130</v>
      </c>
      <c r="I126" s="29">
        <f>SUM(I127+I129)</f>
        <v>0</v>
      </c>
      <c r="J126" s="29">
        <f>SUM(J127+J129)</f>
        <v>17130</v>
      </c>
      <c r="K126" s="29">
        <f>SUM(K127+K129)</f>
        <v>0</v>
      </c>
      <c r="L126" s="29">
        <f>SUM(L127+L129)</f>
        <v>17130</v>
      </c>
      <c r="M126" s="30">
        <f>M127+M129</f>
        <v>11200</v>
      </c>
      <c r="N126" s="29">
        <f>SUM(N127+N129)</f>
        <v>28330</v>
      </c>
      <c r="O126" s="29">
        <f>SUM(O127+O129)</f>
        <v>15388</v>
      </c>
      <c r="P126" s="51">
        <f t="shared" si="28"/>
        <v>54.31697846805506</v>
      </c>
    </row>
    <row r="127" spans="1:16" ht="25.5">
      <c r="A127" s="47"/>
      <c r="B127" s="47">
        <v>90020</v>
      </c>
      <c r="C127" s="60"/>
      <c r="D127" s="59" t="s">
        <v>131</v>
      </c>
      <c r="E127" s="31">
        <f>SUM(E128)</f>
        <v>1000</v>
      </c>
      <c r="F127" s="31">
        <f>SUM(F128)</f>
        <v>1500</v>
      </c>
      <c r="G127" s="34"/>
      <c r="H127" s="31">
        <f>SUM(H128)</f>
        <v>1500</v>
      </c>
      <c r="I127" s="31">
        <f>SUM(I128)</f>
        <v>0</v>
      </c>
      <c r="J127" s="31">
        <f>SUM(J128)</f>
        <v>1500</v>
      </c>
      <c r="K127" s="31">
        <f>SUM(K128)</f>
        <v>0</v>
      </c>
      <c r="L127" s="31">
        <f>SUM(L128)</f>
        <v>1500</v>
      </c>
      <c r="M127" s="40"/>
      <c r="N127" s="36">
        <f>L127+M127</f>
        <v>1500</v>
      </c>
      <c r="O127" s="36">
        <f>O128</f>
        <v>1778</v>
      </c>
      <c r="P127" s="52">
        <f t="shared" si="28"/>
        <v>118.53333333333333</v>
      </c>
    </row>
    <row r="128" spans="1:16" ht="12.75">
      <c r="A128" s="47"/>
      <c r="B128" s="47"/>
      <c r="C128" s="60" t="s">
        <v>132</v>
      </c>
      <c r="D128" s="59" t="s">
        <v>133</v>
      </c>
      <c r="E128" s="31">
        <v>1000</v>
      </c>
      <c r="F128" s="31">
        <v>1500</v>
      </c>
      <c r="G128" s="34"/>
      <c r="H128" s="31">
        <v>1500</v>
      </c>
      <c r="I128" s="47"/>
      <c r="J128" s="36">
        <f>H128+I128</f>
        <v>1500</v>
      </c>
      <c r="K128" s="40"/>
      <c r="L128" s="41">
        <f>J128+K128</f>
        <v>1500</v>
      </c>
      <c r="M128" s="40"/>
      <c r="N128" s="36">
        <f>L128+M128</f>
        <v>1500</v>
      </c>
      <c r="O128" s="36">
        <v>1778</v>
      </c>
      <c r="P128" s="52">
        <f t="shared" si="28"/>
        <v>118.53333333333333</v>
      </c>
    </row>
    <row r="129" spans="1:16" ht="12.75">
      <c r="A129" s="47"/>
      <c r="B129" s="47">
        <v>90095</v>
      </c>
      <c r="C129" s="60"/>
      <c r="D129" s="59" t="s">
        <v>23</v>
      </c>
      <c r="E129" s="31">
        <f>SUM(E130:E131)</f>
        <v>15100</v>
      </c>
      <c r="F129" s="31">
        <f>SUM(F130:F131)</f>
        <v>15630</v>
      </c>
      <c r="G129" s="34"/>
      <c r="H129" s="31">
        <f>SUM(H130:H131)</f>
        <v>15630</v>
      </c>
      <c r="I129" s="31">
        <f>SUM(I130:I131)</f>
        <v>0</v>
      </c>
      <c r="J129" s="31">
        <f>SUM(J130:J131)</f>
        <v>15630</v>
      </c>
      <c r="K129" s="31">
        <f>SUM(K130:K131)</f>
        <v>0</v>
      </c>
      <c r="L129" s="31">
        <f>SUM(L130:L131)</f>
        <v>15630</v>
      </c>
      <c r="M129" s="32">
        <f>SUM(M130:M132)</f>
        <v>11200</v>
      </c>
      <c r="N129" s="31">
        <f>SUM(N130:N132)</f>
        <v>26830</v>
      </c>
      <c r="O129" s="31">
        <f>SUM(O130:O132)</f>
        <v>13610</v>
      </c>
      <c r="P129" s="52">
        <f t="shared" si="28"/>
        <v>50.726798360044725</v>
      </c>
    </row>
    <row r="130" spans="1:16" ht="12.75">
      <c r="A130" s="47"/>
      <c r="B130" s="47"/>
      <c r="C130" s="60" t="s">
        <v>28</v>
      </c>
      <c r="D130" s="59" t="s">
        <v>29</v>
      </c>
      <c r="E130" s="31">
        <v>15000</v>
      </c>
      <c r="F130" s="31">
        <v>15500</v>
      </c>
      <c r="G130" s="34"/>
      <c r="H130" s="31">
        <v>15500</v>
      </c>
      <c r="I130" s="47"/>
      <c r="J130" s="36">
        <f>H130+I130</f>
        <v>15500</v>
      </c>
      <c r="K130" s="40"/>
      <c r="L130" s="41">
        <f>J130+K130</f>
        <v>15500</v>
      </c>
      <c r="M130" s="40"/>
      <c r="N130" s="36">
        <f>L130+M130</f>
        <v>15500</v>
      </c>
      <c r="O130" s="36">
        <v>13492</v>
      </c>
      <c r="P130" s="52">
        <f t="shared" si="28"/>
        <v>87.04516129032258</v>
      </c>
    </row>
    <row r="131" spans="1:16" ht="12.75">
      <c r="A131" s="47"/>
      <c r="B131" s="47"/>
      <c r="C131" s="60" t="s">
        <v>49</v>
      </c>
      <c r="D131" s="59" t="s">
        <v>50</v>
      </c>
      <c r="E131" s="31">
        <v>100</v>
      </c>
      <c r="F131" s="31">
        <v>130</v>
      </c>
      <c r="G131" s="34"/>
      <c r="H131" s="31">
        <v>130</v>
      </c>
      <c r="I131" s="47"/>
      <c r="J131" s="36">
        <f>H131+I131</f>
        <v>130</v>
      </c>
      <c r="K131" s="40"/>
      <c r="L131" s="41">
        <f>J131+K131</f>
        <v>130</v>
      </c>
      <c r="M131" s="40"/>
      <c r="N131" s="36">
        <f>L131+M131</f>
        <v>130</v>
      </c>
      <c r="O131" s="36">
        <v>118</v>
      </c>
      <c r="P131" s="52">
        <f t="shared" si="28"/>
        <v>90.76923076923076</v>
      </c>
    </row>
    <row r="132" spans="1:16" ht="27" customHeight="1">
      <c r="A132" s="47"/>
      <c r="B132" s="47"/>
      <c r="C132" s="60" t="s">
        <v>134</v>
      </c>
      <c r="D132" s="59" t="s">
        <v>135</v>
      </c>
      <c r="E132" s="31"/>
      <c r="F132" s="31"/>
      <c r="G132" s="34"/>
      <c r="H132" s="31"/>
      <c r="I132" s="47"/>
      <c r="J132" s="36"/>
      <c r="K132" s="40"/>
      <c r="L132" s="41"/>
      <c r="M132" s="41">
        <v>11200</v>
      </c>
      <c r="N132" s="36">
        <f>L132+M132</f>
        <v>11200</v>
      </c>
      <c r="O132" s="36"/>
      <c r="P132" s="52">
        <f t="shared" si="28"/>
        <v>0</v>
      </c>
    </row>
    <row r="133" spans="1:16" ht="12.75">
      <c r="A133" s="49">
        <v>926</v>
      </c>
      <c r="B133" s="49"/>
      <c r="C133" s="62"/>
      <c r="D133" s="61" t="s">
        <v>136</v>
      </c>
      <c r="E133" s="29">
        <f>SUM(E134)</f>
        <v>0</v>
      </c>
      <c r="F133" s="29">
        <f>SUM(F134)</f>
        <v>800000</v>
      </c>
      <c r="G133" s="34"/>
      <c r="H133" s="29">
        <f aca="true" t="shared" si="42" ref="H133:L134">SUM(H134)</f>
        <v>800000</v>
      </c>
      <c r="I133" s="29">
        <f t="shared" si="42"/>
        <v>0</v>
      </c>
      <c r="J133" s="29">
        <f t="shared" si="42"/>
        <v>800000</v>
      </c>
      <c r="K133" s="29">
        <f t="shared" si="42"/>
        <v>0</v>
      </c>
      <c r="L133" s="29">
        <f t="shared" si="42"/>
        <v>800000</v>
      </c>
      <c r="M133" s="40"/>
      <c r="N133" s="50">
        <v>800000</v>
      </c>
      <c r="O133" s="50">
        <f>O134</f>
        <v>48952</v>
      </c>
      <c r="P133" s="51">
        <f>SUM(O133/N133%)</f>
        <v>6.119</v>
      </c>
    </row>
    <row r="134" spans="1:16" ht="12.75">
      <c r="A134" s="47"/>
      <c r="B134" s="47">
        <v>92601</v>
      </c>
      <c r="C134" s="60"/>
      <c r="D134" s="59" t="s">
        <v>137</v>
      </c>
      <c r="E134" s="31">
        <f>SUM(E135)</f>
        <v>0</v>
      </c>
      <c r="F134" s="31">
        <f>SUM(F135)</f>
        <v>800000</v>
      </c>
      <c r="G134" s="34"/>
      <c r="H134" s="31">
        <f t="shared" si="42"/>
        <v>800000</v>
      </c>
      <c r="I134" s="31">
        <f t="shared" si="42"/>
        <v>0</v>
      </c>
      <c r="J134" s="31">
        <f t="shared" si="42"/>
        <v>800000</v>
      </c>
      <c r="K134" s="31">
        <f t="shared" si="42"/>
        <v>0</v>
      </c>
      <c r="L134" s="31">
        <f t="shared" si="42"/>
        <v>800000</v>
      </c>
      <c r="M134" s="40"/>
      <c r="N134" s="36"/>
      <c r="O134" s="36">
        <f>O135</f>
        <v>48952</v>
      </c>
      <c r="P134" s="52"/>
    </row>
    <row r="135" spans="1:16" ht="38.25">
      <c r="A135" s="47"/>
      <c r="B135" s="47"/>
      <c r="C135" s="60">
        <v>6290</v>
      </c>
      <c r="D135" s="59" t="s">
        <v>138</v>
      </c>
      <c r="E135" s="31">
        <v>0</v>
      </c>
      <c r="F135" s="31">
        <v>800000</v>
      </c>
      <c r="G135" s="34"/>
      <c r="H135" s="31">
        <v>800000</v>
      </c>
      <c r="I135" s="47"/>
      <c r="J135" s="36">
        <f>H135+I135</f>
        <v>800000</v>
      </c>
      <c r="K135" s="40"/>
      <c r="L135" s="41">
        <f>J135+K135</f>
        <v>800000</v>
      </c>
      <c r="M135" s="40"/>
      <c r="N135" s="36">
        <v>800000</v>
      </c>
      <c r="O135" s="36">
        <v>48952</v>
      </c>
      <c r="P135" s="52">
        <f>SUM(O135/N135%)</f>
        <v>6.119</v>
      </c>
    </row>
    <row r="136" spans="1:16" ht="12.75">
      <c r="A136" s="47"/>
      <c r="B136" s="47"/>
      <c r="C136" s="60"/>
      <c r="D136" s="61" t="s">
        <v>139</v>
      </c>
      <c r="E136" s="29" t="e">
        <f aca="true" t="shared" si="43" ref="E136:N136">SUM(E4+E9+E12+E21+E29+E37+E40+E43+E77+E87+E104+E120+E126+E133)</f>
        <v>#REF!</v>
      </c>
      <c r="F136" s="29">
        <f t="shared" si="43"/>
        <v>13747161</v>
      </c>
      <c r="G136" s="29">
        <f t="shared" si="43"/>
        <v>508789</v>
      </c>
      <c r="H136" s="29">
        <f t="shared" si="43"/>
        <v>14255950</v>
      </c>
      <c r="I136" s="29">
        <f t="shared" si="43"/>
        <v>10014</v>
      </c>
      <c r="J136" s="29">
        <f t="shared" si="43"/>
        <v>14265964</v>
      </c>
      <c r="K136" s="29">
        <f t="shared" si="43"/>
        <v>62658</v>
      </c>
      <c r="L136" s="29">
        <f t="shared" si="43"/>
        <v>14328622</v>
      </c>
      <c r="M136" s="30">
        <f t="shared" si="43"/>
        <v>54997</v>
      </c>
      <c r="N136" s="29">
        <f t="shared" si="43"/>
        <v>14383619</v>
      </c>
      <c r="O136" s="29">
        <f>SUM(O4+O9+O12+O21+O29+O37+O40+O43+O77+O87+O101+O104+O120+O126+O133)</f>
        <v>5951966</v>
      </c>
      <c r="P136" s="51">
        <f>SUM(O136/N136%)</f>
        <v>41.380170039264804</v>
      </c>
    </row>
    <row r="137" spans="1:16" ht="12.75">
      <c r="A137" s="132"/>
      <c r="B137" s="132"/>
      <c r="C137" s="133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6"/>
    </row>
    <row r="138" spans="1:16" ht="12.75">
      <c r="A138" s="132"/>
      <c r="B138" s="132"/>
      <c r="C138" s="133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6"/>
    </row>
    <row r="139" spans="1:16" ht="12.75">
      <c r="A139" s="138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1:16" ht="32.25" customHeight="1">
      <c r="A140" s="140" t="s">
        <v>263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1:16" ht="9.75" customHeight="1" hidden="1">
      <c r="A141" s="137"/>
      <c r="B141" s="137"/>
      <c r="C141" s="137"/>
      <c r="D141" s="137"/>
      <c r="E141" s="129"/>
      <c r="F141" s="129"/>
      <c r="G141" s="11"/>
      <c r="H141" s="16"/>
      <c r="N141" s="11"/>
      <c r="O141" s="11"/>
      <c r="P141" s="11"/>
    </row>
    <row r="142" spans="1:16" ht="27" customHeight="1">
      <c r="A142" s="22"/>
      <c r="B142" s="144" t="s">
        <v>262</v>
      </c>
      <c r="C142" s="145"/>
      <c r="D142" s="145"/>
      <c r="E142" s="145"/>
      <c r="F142" s="145"/>
      <c r="G142" s="146"/>
      <c r="H142" s="146"/>
      <c r="I142" s="146"/>
      <c r="J142" s="146"/>
      <c r="K142" s="146"/>
      <c r="L142" s="146"/>
      <c r="M142" s="146"/>
      <c r="N142" s="146"/>
      <c r="O142" s="146"/>
      <c r="P142" s="11"/>
    </row>
    <row r="143" spans="1:16" ht="12.75">
      <c r="A143" s="22"/>
      <c r="B143" s="125"/>
      <c r="C143" s="58"/>
      <c r="D143" s="58"/>
      <c r="E143" s="58"/>
      <c r="F143" s="58"/>
      <c r="G143" s="11"/>
      <c r="H143" s="16"/>
      <c r="N143" s="11"/>
      <c r="O143" s="11"/>
      <c r="P143" s="11"/>
    </row>
    <row r="144" spans="1:16" ht="12.75">
      <c r="A144" s="23"/>
      <c r="B144" s="23"/>
      <c r="C144" s="24"/>
      <c r="D144" s="23"/>
      <c r="E144" s="11"/>
      <c r="F144" s="11"/>
      <c r="G144" s="11"/>
      <c r="H144" s="16"/>
      <c r="N144" s="11"/>
      <c r="O144" s="11"/>
      <c r="P144" s="11"/>
    </row>
    <row r="145" spans="1:16" ht="38.25">
      <c r="A145" s="49" t="s">
        <v>0</v>
      </c>
      <c r="B145" s="61" t="s">
        <v>1</v>
      </c>
      <c r="C145" s="83" t="s">
        <v>141</v>
      </c>
      <c r="D145" s="49" t="s">
        <v>3</v>
      </c>
      <c r="E145" s="84" t="s">
        <v>142</v>
      </c>
      <c r="F145" s="85" t="s">
        <v>246</v>
      </c>
      <c r="G145" s="85" t="s">
        <v>239</v>
      </c>
      <c r="H145" s="16"/>
      <c r="N145" s="84" t="s">
        <v>142</v>
      </c>
      <c r="O145" s="85" t="s">
        <v>246</v>
      </c>
      <c r="P145" s="85" t="s">
        <v>239</v>
      </c>
    </row>
    <row r="146" spans="1:16" ht="12.75">
      <c r="A146" s="86">
        <v>750</v>
      </c>
      <c r="B146" s="86"/>
      <c r="C146" s="87"/>
      <c r="D146" s="88" t="s">
        <v>51</v>
      </c>
      <c r="E146" s="84">
        <v>40600</v>
      </c>
      <c r="F146" s="84">
        <v>21221</v>
      </c>
      <c r="G146" s="89">
        <f>SUM(F146/E146%)</f>
        <v>52.26847290640394</v>
      </c>
      <c r="H146" s="16"/>
      <c r="N146" s="84">
        <v>40600</v>
      </c>
      <c r="O146" s="84">
        <v>21221</v>
      </c>
      <c r="P146" s="89">
        <f>SUM(O146/N146%)</f>
        <v>52.26847290640394</v>
      </c>
    </row>
    <row r="147" spans="1:16" ht="12.75">
      <c r="A147" s="86"/>
      <c r="B147" s="91">
        <v>75011</v>
      </c>
      <c r="C147" s="92"/>
      <c r="D147" s="93" t="s">
        <v>52</v>
      </c>
      <c r="E147" s="94">
        <v>40600</v>
      </c>
      <c r="F147" s="94">
        <v>21221</v>
      </c>
      <c r="G147" s="89">
        <f aca="true" t="shared" si="44" ref="G147:G156">SUM(F147/E147%)</f>
        <v>52.26847290640394</v>
      </c>
      <c r="H147" s="16"/>
      <c r="N147" s="94">
        <v>40600</v>
      </c>
      <c r="O147" s="94">
        <v>21221</v>
      </c>
      <c r="P147" s="89">
        <f aca="true" t="shared" si="45" ref="P147:P156">SUM(O147/N147%)</f>
        <v>52.26847290640394</v>
      </c>
    </row>
    <row r="148" spans="1:16" ht="25.5">
      <c r="A148" s="86">
        <v>751</v>
      </c>
      <c r="B148" s="86"/>
      <c r="C148" s="87"/>
      <c r="D148" s="95" t="s">
        <v>60</v>
      </c>
      <c r="E148" s="96">
        <v>744</v>
      </c>
      <c r="F148" s="96">
        <v>372</v>
      </c>
      <c r="G148" s="89">
        <f t="shared" si="44"/>
        <v>50</v>
      </c>
      <c r="H148" s="16"/>
      <c r="N148" s="96">
        <v>744</v>
      </c>
      <c r="O148" s="96">
        <v>372</v>
      </c>
      <c r="P148" s="89">
        <f t="shared" si="45"/>
        <v>50</v>
      </c>
    </row>
    <row r="149" spans="1:16" ht="25.5">
      <c r="A149" s="86"/>
      <c r="B149" s="91">
        <v>75101</v>
      </c>
      <c r="C149" s="92"/>
      <c r="D149" s="93" t="s">
        <v>61</v>
      </c>
      <c r="E149" s="94">
        <v>744</v>
      </c>
      <c r="F149" s="94">
        <v>372</v>
      </c>
      <c r="G149" s="89">
        <f t="shared" si="44"/>
        <v>50</v>
      </c>
      <c r="H149" s="16"/>
      <c r="N149" s="94">
        <v>744</v>
      </c>
      <c r="O149" s="94">
        <v>372</v>
      </c>
      <c r="P149" s="89">
        <f t="shared" si="45"/>
        <v>50</v>
      </c>
    </row>
    <row r="150" spans="1:16" ht="12.75">
      <c r="A150" s="86">
        <v>754</v>
      </c>
      <c r="B150" s="86"/>
      <c r="C150" s="87"/>
      <c r="D150" s="97" t="s">
        <v>143</v>
      </c>
      <c r="E150" s="98">
        <v>400</v>
      </c>
      <c r="F150" s="98">
        <v>400</v>
      </c>
      <c r="G150" s="89">
        <f t="shared" si="44"/>
        <v>100</v>
      </c>
      <c r="H150" s="16"/>
      <c r="N150" s="98">
        <v>400</v>
      </c>
      <c r="O150" s="98">
        <v>400</v>
      </c>
      <c r="P150" s="89">
        <f t="shared" si="45"/>
        <v>100</v>
      </c>
    </row>
    <row r="151" spans="1:16" ht="12.75">
      <c r="A151" s="86"/>
      <c r="B151" s="91">
        <v>75414</v>
      </c>
      <c r="C151" s="92"/>
      <c r="D151" s="93" t="s">
        <v>63</v>
      </c>
      <c r="E151" s="94">
        <v>400</v>
      </c>
      <c r="F151" s="94">
        <v>400</v>
      </c>
      <c r="G151" s="89">
        <f t="shared" si="44"/>
        <v>100</v>
      </c>
      <c r="H151" s="16"/>
      <c r="N151" s="94">
        <v>400</v>
      </c>
      <c r="O151" s="94">
        <v>400</v>
      </c>
      <c r="P151" s="89">
        <f t="shared" si="45"/>
        <v>100</v>
      </c>
    </row>
    <row r="152" spans="1:16" ht="12.75">
      <c r="A152" s="86">
        <v>852</v>
      </c>
      <c r="B152" s="86"/>
      <c r="C152" s="87"/>
      <c r="D152" s="97" t="s">
        <v>122</v>
      </c>
      <c r="E152" s="98">
        <v>750300</v>
      </c>
      <c r="F152" s="98">
        <v>385346</v>
      </c>
      <c r="G152" s="89">
        <f t="shared" si="44"/>
        <v>51.3589230974277</v>
      </c>
      <c r="H152" s="16"/>
      <c r="N152" s="98">
        <v>750300</v>
      </c>
      <c r="O152" s="98">
        <v>385346</v>
      </c>
      <c r="P152" s="89">
        <f t="shared" si="45"/>
        <v>51.3589230974277</v>
      </c>
    </row>
    <row r="153" spans="1:16" ht="25.5">
      <c r="A153" s="86"/>
      <c r="B153" s="91">
        <v>85212</v>
      </c>
      <c r="C153" s="92"/>
      <c r="D153" s="99" t="s">
        <v>144</v>
      </c>
      <c r="E153" s="94">
        <v>716000</v>
      </c>
      <c r="F153" s="94">
        <v>368200</v>
      </c>
      <c r="G153" s="89">
        <f t="shared" si="44"/>
        <v>51.42458100558659</v>
      </c>
      <c r="H153" s="16"/>
      <c r="N153" s="94">
        <v>716000</v>
      </c>
      <c r="O153" s="94">
        <v>368200</v>
      </c>
      <c r="P153" s="89">
        <f t="shared" si="45"/>
        <v>51.42458100558659</v>
      </c>
    </row>
    <row r="154" spans="1:16" ht="38.25">
      <c r="A154" s="91"/>
      <c r="B154" s="91">
        <v>85213</v>
      </c>
      <c r="C154" s="92"/>
      <c r="D154" s="93" t="s">
        <v>124</v>
      </c>
      <c r="E154" s="94">
        <v>6500</v>
      </c>
      <c r="F154" s="94">
        <v>3246</v>
      </c>
      <c r="G154" s="89">
        <f t="shared" si="44"/>
        <v>49.93846153846154</v>
      </c>
      <c r="H154" s="16"/>
      <c r="N154" s="94">
        <v>6500</v>
      </c>
      <c r="O154" s="94">
        <v>3246</v>
      </c>
      <c r="P154" s="89">
        <f t="shared" si="45"/>
        <v>49.93846153846154</v>
      </c>
    </row>
    <row r="155" spans="1:16" ht="25.5">
      <c r="A155" s="91"/>
      <c r="B155" s="91">
        <v>85214</v>
      </c>
      <c r="C155" s="92"/>
      <c r="D155" s="99" t="s">
        <v>125</v>
      </c>
      <c r="E155" s="94">
        <v>27800</v>
      </c>
      <c r="F155" s="94">
        <v>13900</v>
      </c>
      <c r="G155" s="89">
        <f t="shared" si="44"/>
        <v>50</v>
      </c>
      <c r="H155" s="16"/>
      <c r="N155" s="94">
        <v>27800</v>
      </c>
      <c r="O155" s="94">
        <v>13900</v>
      </c>
      <c r="P155" s="89">
        <f t="shared" si="45"/>
        <v>50</v>
      </c>
    </row>
    <row r="156" spans="1:16" ht="12.75">
      <c r="A156" s="100"/>
      <c r="B156" s="100"/>
      <c r="C156" s="92"/>
      <c r="D156" s="87" t="s">
        <v>145</v>
      </c>
      <c r="E156" s="98">
        <v>792044</v>
      </c>
      <c r="F156" s="98">
        <v>407339</v>
      </c>
      <c r="G156" s="89">
        <f t="shared" si="44"/>
        <v>51.42883476170516</v>
      </c>
      <c r="H156" s="16"/>
      <c r="N156" s="98">
        <v>792044</v>
      </c>
      <c r="O156" s="98">
        <v>407339</v>
      </c>
      <c r="P156" s="89">
        <f t="shared" si="45"/>
        <v>51.42883476170516</v>
      </c>
    </row>
    <row r="157" spans="1:16" ht="27" customHeight="1">
      <c r="A157" s="25"/>
      <c r="B157" s="25"/>
      <c r="C157" s="26"/>
      <c r="D157" s="26"/>
      <c r="E157" s="11"/>
      <c r="F157" s="11"/>
      <c r="G157" s="11"/>
      <c r="H157" s="16"/>
      <c r="N157" s="11"/>
      <c r="O157" s="11"/>
      <c r="P157" s="11"/>
    </row>
    <row r="158" spans="1:16" ht="15.75">
      <c r="A158" s="141" t="s">
        <v>260</v>
      </c>
      <c r="B158" s="142"/>
      <c r="C158" s="142"/>
      <c r="D158" s="142"/>
      <c r="E158" s="142"/>
      <c r="F158" s="142"/>
      <c r="G158" s="142"/>
      <c r="H158" s="139"/>
      <c r="I158" s="139"/>
      <c r="J158" s="139"/>
      <c r="K158" s="139"/>
      <c r="L158" s="139"/>
      <c r="M158" s="139"/>
      <c r="N158" s="139"/>
      <c r="O158" s="139"/>
      <c r="P158" s="11"/>
    </row>
    <row r="159" spans="1:16" ht="15.75">
      <c r="A159" s="140" t="s">
        <v>261</v>
      </c>
      <c r="B159" s="143"/>
      <c r="C159" s="143"/>
      <c r="D159" s="143"/>
      <c r="E159" s="143"/>
      <c r="F159" s="143"/>
      <c r="G159" s="143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1:16" ht="51">
      <c r="A160" s="104" t="s">
        <v>0</v>
      </c>
      <c r="B160" s="108" t="s">
        <v>1</v>
      </c>
      <c r="C160" s="108" t="s">
        <v>146</v>
      </c>
      <c r="D160" s="104" t="s">
        <v>3</v>
      </c>
      <c r="E160" s="56" t="s">
        <v>142</v>
      </c>
      <c r="F160" s="57" t="s">
        <v>238</v>
      </c>
      <c r="G160" s="28" t="s">
        <v>239</v>
      </c>
      <c r="H160" s="16"/>
      <c r="N160" s="56" t="s">
        <v>142</v>
      </c>
      <c r="O160" s="57" t="s">
        <v>238</v>
      </c>
      <c r="P160" s="28" t="s">
        <v>239</v>
      </c>
    </row>
    <row r="161" spans="1:16" ht="12.75">
      <c r="A161" s="105">
        <v>750</v>
      </c>
      <c r="B161" s="105"/>
      <c r="C161" s="80"/>
      <c r="D161" s="105" t="s">
        <v>51</v>
      </c>
      <c r="E161" s="75">
        <v>11000</v>
      </c>
      <c r="F161" s="75">
        <v>7381</v>
      </c>
      <c r="G161" s="76">
        <f>F161/E161%</f>
        <v>67.1</v>
      </c>
      <c r="H161" s="16"/>
      <c r="N161" s="75">
        <v>11000</v>
      </c>
      <c r="O161" s="75">
        <v>7381</v>
      </c>
      <c r="P161" s="76">
        <f>O161/N161%</f>
        <v>67.1</v>
      </c>
    </row>
    <row r="162" spans="1:16" ht="12.75">
      <c r="A162" s="82"/>
      <c r="B162" s="82">
        <v>75011</v>
      </c>
      <c r="C162" s="81"/>
      <c r="D162" s="82" t="s">
        <v>52</v>
      </c>
      <c r="E162" s="106">
        <v>11000</v>
      </c>
      <c r="F162" s="106">
        <v>7381</v>
      </c>
      <c r="G162" s="107">
        <f>F162/E162%</f>
        <v>67.1</v>
      </c>
      <c r="H162" s="16"/>
      <c r="N162" s="106">
        <v>11000</v>
      </c>
      <c r="O162" s="106">
        <v>7381</v>
      </c>
      <c r="P162" s="107">
        <f>O162/N162%</f>
        <v>67.1</v>
      </c>
    </row>
    <row r="163" spans="1:16" ht="12.75">
      <c r="A163" s="82"/>
      <c r="B163" s="82"/>
      <c r="C163" s="81" t="s">
        <v>28</v>
      </c>
      <c r="D163" s="59" t="s">
        <v>29</v>
      </c>
      <c r="E163" s="106">
        <v>11000</v>
      </c>
      <c r="F163" s="106">
        <v>7381</v>
      </c>
      <c r="G163" s="107">
        <f>F163/E163%</f>
        <v>67.1</v>
      </c>
      <c r="H163" s="16"/>
      <c r="N163" s="106">
        <v>11000</v>
      </c>
      <c r="O163" s="106">
        <v>7381</v>
      </c>
      <c r="P163" s="107">
        <f>O163/N163%</f>
        <v>67.1</v>
      </c>
    </row>
    <row r="164" spans="1:16" ht="12.75">
      <c r="A164" s="101"/>
      <c r="B164" s="101"/>
      <c r="C164" s="116"/>
      <c r="D164" s="117"/>
      <c r="E164" s="118"/>
      <c r="F164" s="118"/>
      <c r="G164" s="119"/>
      <c r="H164" s="16"/>
      <c r="N164" s="11"/>
      <c r="O164" s="11"/>
      <c r="P164" s="11"/>
    </row>
    <row r="165" spans="1:16" ht="12.75">
      <c r="A165" s="12"/>
      <c r="B165" s="12"/>
      <c r="C165" s="13"/>
      <c r="D165" s="14"/>
      <c r="E165" s="15"/>
      <c r="F165" s="15"/>
      <c r="G165" s="16"/>
      <c r="H165" s="16"/>
      <c r="N165" s="11"/>
      <c r="O165" s="11"/>
      <c r="P165" s="11"/>
    </row>
    <row r="166" spans="1:16" ht="12.75">
      <c r="A166" s="12"/>
      <c r="B166" s="12"/>
      <c r="C166" s="13"/>
      <c r="D166" s="14"/>
      <c r="E166" s="15"/>
      <c r="F166" s="15"/>
      <c r="G166" s="16"/>
      <c r="H166" s="16"/>
      <c r="N166" s="11"/>
      <c r="O166" s="11"/>
      <c r="P166" s="11"/>
    </row>
    <row r="167" spans="1:16" ht="12.75">
      <c r="A167" s="12"/>
      <c r="B167" s="12"/>
      <c r="C167" s="13"/>
      <c r="D167" s="14"/>
      <c r="E167" s="15"/>
      <c r="F167" s="15"/>
      <c r="G167" s="16"/>
      <c r="H167" s="16"/>
      <c r="N167" s="11"/>
      <c r="O167" s="11"/>
      <c r="P167" s="11"/>
    </row>
    <row r="168" spans="1:16" ht="12.75">
      <c r="A168" s="12"/>
      <c r="B168" s="12"/>
      <c r="C168" s="13"/>
      <c r="D168" s="14"/>
      <c r="E168" s="15"/>
      <c r="F168" s="15"/>
      <c r="G168" s="16"/>
      <c r="H168" s="16"/>
      <c r="N168" s="11"/>
      <c r="O168" s="11"/>
      <c r="P168" s="11"/>
    </row>
    <row r="169" spans="1:16" ht="12.75">
      <c r="A169" s="12"/>
      <c r="B169" s="12"/>
      <c r="C169" s="13"/>
      <c r="D169" s="14"/>
      <c r="E169" s="15"/>
      <c r="F169" s="15"/>
      <c r="G169" s="16"/>
      <c r="H169" s="16"/>
      <c r="N169" s="11"/>
      <c r="O169" s="11"/>
      <c r="P169" s="11"/>
    </row>
    <row r="170" spans="1:16" ht="12.75">
      <c r="A170" s="12"/>
      <c r="B170" s="12"/>
      <c r="C170" s="13"/>
      <c r="D170" s="147"/>
      <c r="E170" s="148"/>
      <c r="F170" s="148"/>
      <c r="G170" s="146"/>
      <c r="H170" s="146"/>
      <c r="I170" s="146"/>
      <c r="N170" s="11"/>
      <c r="O170" s="11"/>
      <c r="P170" s="11"/>
    </row>
    <row r="171" spans="1:16" ht="12.75">
      <c r="A171" s="12"/>
      <c r="B171" s="12"/>
      <c r="C171" s="13"/>
      <c r="D171" s="18"/>
      <c r="E171" s="19"/>
      <c r="F171" s="19"/>
      <c r="G171" s="16"/>
      <c r="H171" s="16"/>
      <c r="N171" s="11"/>
      <c r="O171" s="11"/>
      <c r="P171" s="11"/>
    </row>
    <row r="172" spans="1:16" ht="12.75">
      <c r="A172" s="12"/>
      <c r="B172" s="12"/>
      <c r="C172" s="13"/>
      <c r="D172" s="18"/>
      <c r="E172" s="20" t="s">
        <v>140</v>
      </c>
      <c r="F172" s="19"/>
      <c r="G172" s="16"/>
      <c r="H172" s="16"/>
      <c r="N172" s="11"/>
      <c r="O172" s="11"/>
      <c r="P172" s="11"/>
    </row>
    <row r="173" spans="1:16" ht="12.75">
      <c r="A173" s="12"/>
      <c r="B173" s="12"/>
      <c r="C173" s="13"/>
      <c r="D173" s="147"/>
      <c r="E173" s="148"/>
      <c r="F173" s="148"/>
      <c r="G173" s="146"/>
      <c r="H173" s="146"/>
      <c r="I173" s="146"/>
      <c r="J173" s="146"/>
      <c r="N173" s="11"/>
      <c r="O173" s="11"/>
      <c r="P173" s="11"/>
    </row>
    <row r="174" spans="1:16" ht="12.75">
      <c r="A174" s="12"/>
      <c r="B174" s="12"/>
      <c r="C174" s="13"/>
      <c r="D174" s="18"/>
      <c r="E174" s="17"/>
      <c r="F174" s="17"/>
      <c r="G174" s="16"/>
      <c r="H174" s="16"/>
      <c r="N174" s="11"/>
      <c r="O174" s="11"/>
      <c r="P174" s="11"/>
    </row>
    <row r="175" spans="1:16" ht="12.75">
      <c r="A175" s="12"/>
      <c r="B175" s="12"/>
      <c r="C175" s="13"/>
      <c r="D175" s="18"/>
      <c r="E175" s="17"/>
      <c r="F175" s="17"/>
      <c r="G175" s="16"/>
      <c r="H175" s="16"/>
      <c r="N175" s="11"/>
      <c r="O175" s="11"/>
      <c r="P175" s="11"/>
    </row>
    <row r="176" spans="1:16" ht="12.75">
      <c r="A176" s="16"/>
      <c r="B176" s="16"/>
      <c r="C176" s="16"/>
      <c r="D176" s="149"/>
      <c r="E176" s="148"/>
      <c r="F176" s="148"/>
      <c r="G176" s="16"/>
      <c r="H176" s="16"/>
      <c r="N176" s="11"/>
      <c r="O176" s="11"/>
      <c r="P176" s="11"/>
    </row>
    <row r="177" spans="1:16" ht="12.75">
      <c r="A177" s="16"/>
      <c r="B177" s="16"/>
      <c r="C177" s="16"/>
      <c r="D177" s="149"/>
      <c r="E177" s="148"/>
      <c r="F177" s="148"/>
      <c r="G177" s="146"/>
      <c r="H177" s="146"/>
      <c r="I177" s="146"/>
      <c r="J177" s="146"/>
      <c r="K177" s="146"/>
      <c r="N177" s="11"/>
      <c r="O177" s="11"/>
      <c r="P177" s="11"/>
    </row>
    <row r="178" spans="1:16" ht="12.75">
      <c r="A178" s="16"/>
      <c r="B178" s="16"/>
      <c r="C178" s="16"/>
      <c r="D178" s="149"/>
      <c r="E178" s="148"/>
      <c r="F178" s="148"/>
      <c r="G178" s="146"/>
      <c r="H178" s="146"/>
      <c r="I178" s="146"/>
      <c r="J178" s="146"/>
      <c r="K178" s="146"/>
      <c r="N178" s="11"/>
      <c r="O178" s="11"/>
      <c r="P178" s="11"/>
    </row>
    <row r="179" spans="1:16" ht="12.75">
      <c r="A179" s="16"/>
      <c r="B179" s="16"/>
      <c r="C179" s="16"/>
      <c r="D179" s="149"/>
      <c r="E179" s="148"/>
      <c r="F179" s="148"/>
      <c r="G179" s="146"/>
      <c r="H179" s="146"/>
      <c r="I179" s="146"/>
      <c r="J179" s="146"/>
      <c r="K179" s="146"/>
      <c r="N179" s="11"/>
      <c r="O179" s="11"/>
      <c r="P179" s="11"/>
    </row>
    <row r="180" spans="1:16" ht="12.75">
      <c r="A180" s="16"/>
      <c r="B180" s="16"/>
      <c r="C180" s="16"/>
      <c r="D180" s="21"/>
      <c r="E180" s="17"/>
      <c r="F180" s="17"/>
      <c r="G180" s="16"/>
      <c r="H180" s="16"/>
      <c r="N180" s="11"/>
      <c r="O180" s="11"/>
      <c r="P180" s="11"/>
    </row>
    <row r="181" spans="4:6" ht="12.75">
      <c r="D181" s="9"/>
      <c r="E181" s="11"/>
      <c r="F181" s="11"/>
    </row>
    <row r="182" spans="4:6" ht="12.75">
      <c r="D182" s="9"/>
      <c r="E182" s="11"/>
      <c r="F182" s="11"/>
    </row>
    <row r="183" spans="4:6" ht="12.75">
      <c r="D183" s="9"/>
      <c r="E183" s="11"/>
      <c r="F183" s="11"/>
    </row>
    <row r="184" spans="4:6" ht="12.75">
      <c r="D184" s="9"/>
      <c r="E184" s="11"/>
      <c r="F184" s="11"/>
    </row>
    <row r="185" spans="4:6" ht="12.75">
      <c r="D185" s="9"/>
      <c r="E185" s="11"/>
      <c r="F185" s="11"/>
    </row>
    <row r="186" spans="4:6" ht="12.75">
      <c r="D186" s="9"/>
      <c r="E186" s="11"/>
      <c r="F186" s="11"/>
    </row>
    <row r="187" spans="4:6" ht="12.75">
      <c r="D187" s="9"/>
      <c r="E187" s="11"/>
      <c r="F187" s="11"/>
    </row>
    <row r="188" spans="4:6" ht="12.75">
      <c r="D188" s="9"/>
      <c r="E188" s="11"/>
      <c r="F188" s="11"/>
    </row>
    <row r="189" spans="4:6" ht="12.75">
      <c r="D189" s="9"/>
      <c r="E189" s="11"/>
      <c r="F189" s="11"/>
    </row>
    <row r="190" spans="4:6" ht="12.75">
      <c r="D190" s="9"/>
      <c r="E190" s="11"/>
      <c r="F190" s="11"/>
    </row>
    <row r="191" spans="4:6" ht="12.75">
      <c r="D191" s="9"/>
      <c r="E191" s="11"/>
      <c r="F191" s="11"/>
    </row>
    <row r="192" spans="4:6" ht="12.75">
      <c r="D192" s="9"/>
      <c r="E192" s="11"/>
      <c r="F192" s="11"/>
    </row>
    <row r="193" spans="4:6" ht="12.75">
      <c r="D193" s="9"/>
      <c r="E193" s="11"/>
      <c r="F193" s="11"/>
    </row>
    <row r="194" spans="4:6" ht="12.75">
      <c r="D194" s="9"/>
      <c r="E194" s="11"/>
      <c r="F194" s="11"/>
    </row>
    <row r="195" spans="4:6" ht="12.75">
      <c r="D195" s="9"/>
      <c r="E195" s="11"/>
      <c r="F195" s="11"/>
    </row>
    <row r="196" spans="4:6" ht="12.75">
      <c r="D196" s="9"/>
      <c r="E196" s="11"/>
      <c r="F196" s="11"/>
    </row>
    <row r="197" spans="4:6" ht="12.75">
      <c r="D197" s="9"/>
      <c r="E197" s="11"/>
      <c r="F197" s="11"/>
    </row>
    <row r="198" spans="4:6" ht="12.75">
      <c r="D198" s="9"/>
      <c r="E198" s="11"/>
      <c r="F198" s="11"/>
    </row>
    <row r="199" spans="4:6" ht="12.75">
      <c r="D199" s="9"/>
      <c r="E199" s="11"/>
      <c r="F199" s="11"/>
    </row>
    <row r="200" spans="4:6" ht="12.75">
      <c r="D200" s="9"/>
      <c r="E200" s="11"/>
      <c r="F200" s="11"/>
    </row>
    <row r="201" spans="4:6" ht="12.75">
      <c r="D201" s="9"/>
      <c r="E201" s="11"/>
      <c r="F201" s="11"/>
    </row>
    <row r="202" spans="4:6" ht="12.75">
      <c r="D202" s="9"/>
      <c r="E202" s="11"/>
      <c r="F202" s="11"/>
    </row>
    <row r="203" spans="4:6" ht="12.75">
      <c r="D203" s="9"/>
      <c r="E203" s="11"/>
      <c r="F203" s="11"/>
    </row>
    <row r="204" spans="4:6" ht="12.75">
      <c r="D204" s="9"/>
      <c r="E204" s="11"/>
      <c r="F204" s="11"/>
    </row>
    <row r="205" spans="4:6" ht="12.75">
      <c r="D205" s="9"/>
      <c r="E205" s="11"/>
      <c r="F205" s="11"/>
    </row>
    <row r="206" spans="4:6" ht="12.75">
      <c r="D206" s="9"/>
      <c r="E206" s="11"/>
      <c r="F206" s="11"/>
    </row>
    <row r="207" spans="4:6" ht="12.75">
      <c r="D207" s="9"/>
      <c r="E207" s="11"/>
      <c r="F207" s="11"/>
    </row>
    <row r="208" spans="4:6" ht="12.75">
      <c r="D208" s="9"/>
      <c r="E208" s="11"/>
      <c r="F208" s="11"/>
    </row>
    <row r="209" spans="4:6" ht="12.75">
      <c r="D209" s="9"/>
      <c r="E209" s="11"/>
      <c r="F209" s="11"/>
    </row>
    <row r="210" spans="4:6" ht="12.75">
      <c r="D210" s="9"/>
      <c r="E210" s="11"/>
      <c r="F210" s="11"/>
    </row>
    <row r="211" spans="4:6" ht="12.75">
      <c r="D211" s="9"/>
      <c r="F211" s="11"/>
    </row>
    <row r="212" spans="4:6" ht="12.75">
      <c r="D212" s="9"/>
      <c r="E212" s="11"/>
      <c r="F212" s="11"/>
    </row>
    <row r="213" spans="4:6" ht="12.75">
      <c r="D213" s="9"/>
      <c r="E213" s="11"/>
      <c r="F213" s="11"/>
    </row>
    <row r="214" spans="4:6" ht="12.75">
      <c r="D214" s="9"/>
      <c r="E214" s="11"/>
      <c r="F214" s="11"/>
    </row>
    <row r="215" spans="4:6" ht="12.75">
      <c r="D215" s="9"/>
      <c r="E215" s="11"/>
      <c r="F215" s="11"/>
    </row>
    <row r="216" ht="12.75">
      <c r="D216" s="9"/>
    </row>
    <row r="217" spans="4:6" ht="12.75">
      <c r="D217" s="9"/>
      <c r="E217" s="11"/>
      <c r="F217" s="11"/>
    </row>
    <row r="218" spans="4:6" ht="12.75">
      <c r="D218" s="9"/>
      <c r="E218" s="11"/>
      <c r="F218" s="11"/>
    </row>
    <row r="219" spans="4:6" ht="12.75">
      <c r="D219" s="9"/>
      <c r="E219" s="11"/>
      <c r="F219" s="11"/>
    </row>
    <row r="220" spans="4:6" ht="12.75">
      <c r="D220" s="9"/>
      <c r="F220" s="11"/>
    </row>
    <row r="221" spans="4:6" ht="12.75">
      <c r="D221" s="9"/>
      <c r="E221" s="11"/>
      <c r="F221" s="11"/>
    </row>
    <row r="222" spans="4:6" ht="12.75">
      <c r="D222" s="9"/>
      <c r="E222" s="11"/>
      <c r="F222" s="11"/>
    </row>
    <row r="223" spans="4:6" ht="12.75">
      <c r="D223" s="9"/>
      <c r="E223" s="11"/>
      <c r="F223" s="11"/>
    </row>
    <row r="224" spans="4:6" ht="12.75">
      <c r="D224" s="9"/>
      <c r="E224" s="11"/>
      <c r="F224" s="11"/>
    </row>
    <row r="225" spans="4:6" ht="12.75">
      <c r="D225" s="9"/>
      <c r="E225" s="11"/>
      <c r="F225" s="11"/>
    </row>
    <row r="226" spans="4:6" ht="12.75">
      <c r="D226" s="9"/>
      <c r="E226" s="11"/>
      <c r="F226" s="11"/>
    </row>
    <row r="227" spans="4:6" ht="12.75">
      <c r="D227" s="9"/>
      <c r="E227" s="11"/>
      <c r="F227" s="11"/>
    </row>
    <row r="228" spans="4:6" ht="12.75">
      <c r="D228" s="9"/>
      <c r="F228" s="11"/>
    </row>
    <row r="229" spans="4:6" ht="12.75">
      <c r="D229" s="9"/>
      <c r="E229" s="11"/>
      <c r="F229" s="11"/>
    </row>
    <row r="230" spans="4:6" ht="12.75">
      <c r="D230" s="9"/>
      <c r="E230" s="11"/>
      <c r="F230" s="11"/>
    </row>
    <row r="231" spans="4:6" ht="12.75">
      <c r="D231" s="9"/>
      <c r="E231" s="11"/>
      <c r="F231" s="11"/>
    </row>
    <row r="232" spans="4:6" ht="12.75">
      <c r="D232" s="9"/>
      <c r="E232" s="11"/>
      <c r="F232" s="11"/>
    </row>
    <row r="233" spans="4:6" ht="12.75">
      <c r="D233" s="9"/>
      <c r="F233" s="11"/>
    </row>
    <row r="234" spans="4:6" ht="12.75">
      <c r="D234" s="9"/>
      <c r="E234" s="11"/>
      <c r="F234" s="11"/>
    </row>
    <row r="235" spans="4:6" ht="12.75">
      <c r="D235" s="9"/>
      <c r="E235" s="11"/>
      <c r="F235" s="11"/>
    </row>
    <row r="236" spans="4:6" ht="12.75">
      <c r="D236" s="9"/>
      <c r="E236" s="11"/>
      <c r="F236" s="11"/>
    </row>
    <row r="237" spans="4:6" ht="12.75">
      <c r="D237" s="9"/>
      <c r="E237" s="11"/>
      <c r="F237" s="11"/>
    </row>
    <row r="238" spans="4:6" ht="12.75">
      <c r="D238" s="9"/>
      <c r="E238" s="11"/>
      <c r="F238" s="11"/>
    </row>
    <row r="239" spans="4:6" ht="12.75">
      <c r="D239" s="9"/>
      <c r="E239" s="11"/>
      <c r="F239" s="11"/>
    </row>
    <row r="240" spans="4:6" ht="12.75">
      <c r="D240" s="9"/>
      <c r="E240" s="11"/>
      <c r="F240" s="11"/>
    </row>
    <row r="241" spans="4:6" ht="12.75">
      <c r="D241" s="9"/>
      <c r="E241" s="11"/>
      <c r="F241" s="11"/>
    </row>
    <row r="242" spans="4:6" ht="12.75">
      <c r="D242" s="9"/>
      <c r="E242" s="11"/>
      <c r="F242" s="11"/>
    </row>
    <row r="243" spans="4:6" ht="12.75">
      <c r="D243" s="9"/>
      <c r="E243" s="11"/>
      <c r="F243" s="11"/>
    </row>
    <row r="244" spans="4:6" ht="12.75">
      <c r="D244" s="9"/>
      <c r="E244" s="11"/>
      <c r="F244" s="11"/>
    </row>
    <row r="245" spans="4:6" ht="12.75">
      <c r="D245" s="9"/>
      <c r="E245" s="11"/>
      <c r="F245" s="11"/>
    </row>
    <row r="246" spans="4:6" ht="12.75">
      <c r="D246" s="9"/>
      <c r="E246" s="11"/>
      <c r="F246" s="11"/>
    </row>
    <row r="247" spans="4:6" ht="12.75">
      <c r="D247" s="9"/>
      <c r="E247" s="11"/>
      <c r="F247" s="11"/>
    </row>
    <row r="248" spans="4:6" ht="12.75">
      <c r="D248" s="9"/>
      <c r="E248" s="11"/>
      <c r="F248" s="11"/>
    </row>
    <row r="249" spans="4:6" ht="12.75">
      <c r="D249" s="9"/>
      <c r="E249" s="11"/>
      <c r="F249" s="11"/>
    </row>
    <row r="250" spans="4:6" ht="12.75">
      <c r="D250" s="9"/>
      <c r="E250" s="11"/>
      <c r="F250" s="11"/>
    </row>
    <row r="251" ht="12.75">
      <c r="D251" s="9"/>
    </row>
    <row r="252" spans="4:6" ht="12.75">
      <c r="D252" s="9"/>
      <c r="E252" s="11"/>
      <c r="F252" s="11"/>
    </row>
    <row r="253" spans="4:6" ht="12.75">
      <c r="D253" s="9"/>
      <c r="E253" s="11"/>
      <c r="F253" s="11"/>
    </row>
    <row r="254" spans="4:6" ht="12.75">
      <c r="D254" s="9"/>
      <c r="E254" s="11"/>
      <c r="F254" s="11"/>
    </row>
    <row r="255" spans="4:6" ht="12.75">
      <c r="D255" s="9"/>
      <c r="E255" s="11"/>
      <c r="F255" s="11"/>
    </row>
    <row r="256" spans="4:6" ht="12.75">
      <c r="D256" s="9"/>
      <c r="E256" s="11"/>
      <c r="F256" s="11"/>
    </row>
    <row r="257" spans="4:6" ht="12.75">
      <c r="D257" s="9"/>
      <c r="E257" s="11"/>
      <c r="F257" s="11"/>
    </row>
    <row r="258" spans="4:6" ht="12.75">
      <c r="D258" s="9"/>
      <c r="E258" s="11"/>
      <c r="F258" s="11"/>
    </row>
    <row r="259" spans="4:6" ht="12.75">
      <c r="D259" s="9"/>
      <c r="E259" s="11"/>
      <c r="F259" s="11"/>
    </row>
    <row r="260" spans="4:6" ht="12.75">
      <c r="D260" s="9"/>
      <c r="E260" s="11"/>
      <c r="F260" s="11"/>
    </row>
    <row r="261" spans="4:6" ht="12.75">
      <c r="D261" s="9"/>
      <c r="E261" s="11"/>
      <c r="F261" s="11"/>
    </row>
    <row r="262" spans="4:6" ht="12.75">
      <c r="D262" s="9"/>
      <c r="E262" s="11"/>
      <c r="F262" s="11"/>
    </row>
    <row r="263" spans="4:6" ht="12.75">
      <c r="D263" s="9"/>
      <c r="F263" s="11"/>
    </row>
    <row r="264" spans="4:6" ht="12.75">
      <c r="D264" s="9"/>
      <c r="E264" s="11"/>
      <c r="F264" s="11"/>
    </row>
    <row r="265" spans="4:6" ht="12.75">
      <c r="D265" s="9"/>
      <c r="E265" s="11"/>
      <c r="F265" s="11"/>
    </row>
    <row r="266" spans="4:6" ht="12.75">
      <c r="D266" s="9"/>
      <c r="E266" s="11"/>
      <c r="F266" s="11"/>
    </row>
    <row r="267" spans="4:6" ht="12.75">
      <c r="D267" s="9"/>
      <c r="E267" s="11"/>
      <c r="F267" s="11"/>
    </row>
    <row r="268" spans="4:6" ht="12.75">
      <c r="D268" s="9"/>
      <c r="E268" s="11"/>
      <c r="F268" s="11"/>
    </row>
    <row r="269" spans="4:6" ht="12.75">
      <c r="D269" s="9"/>
      <c r="E269" s="11"/>
      <c r="F269" s="11"/>
    </row>
    <row r="270" spans="4:6" ht="12.75">
      <c r="D270" s="9"/>
      <c r="E270" s="11"/>
      <c r="F270" s="11"/>
    </row>
    <row r="271" spans="4:6" ht="12.75">
      <c r="D271" s="9"/>
      <c r="E271" s="11"/>
      <c r="F271" s="11"/>
    </row>
    <row r="272" spans="4:6" ht="12.75">
      <c r="D272" s="9"/>
      <c r="E272" s="11"/>
      <c r="F272" s="11"/>
    </row>
    <row r="273" spans="4:6" ht="12.75">
      <c r="D273" s="9"/>
      <c r="E273" s="11"/>
      <c r="F273" s="11"/>
    </row>
    <row r="274" spans="4:6" ht="12.75">
      <c r="D274" s="9"/>
      <c r="E274" s="11"/>
      <c r="F274" s="11"/>
    </row>
    <row r="275" spans="4:6" ht="12.75">
      <c r="D275" s="9"/>
      <c r="E275" s="11"/>
      <c r="F275" s="11"/>
    </row>
    <row r="276" spans="4:6" ht="12.75">
      <c r="D276" s="9"/>
      <c r="E276" s="11"/>
      <c r="F276" s="11"/>
    </row>
    <row r="277" spans="4:6" ht="12.75">
      <c r="D277" s="9"/>
      <c r="E277" s="11"/>
      <c r="F277" s="11"/>
    </row>
    <row r="278" spans="4:6" ht="12.75">
      <c r="D278" s="9"/>
      <c r="F278" s="11"/>
    </row>
    <row r="279" spans="4:6" ht="12.75">
      <c r="D279" s="9"/>
      <c r="E279" s="11"/>
      <c r="F279" s="11"/>
    </row>
    <row r="280" spans="4:6" ht="12.75">
      <c r="D280" s="9"/>
      <c r="E280" s="11"/>
      <c r="F280" s="11"/>
    </row>
    <row r="281" spans="4:5" ht="12.75">
      <c r="D281" s="9"/>
      <c r="E281" s="11"/>
    </row>
    <row r="282" spans="4:6" ht="12.75">
      <c r="D282" s="9"/>
      <c r="F282" s="11"/>
    </row>
    <row r="283" spans="4:6" ht="12.75">
      <c r="D283" s="9"/>
      <c r="E283" s="11"/>
      <c r="F283" s="11"/>
    </row>
    <row r="284" spans="4:6" ht="12.75">
      <c r="D284" s="9"/>
      <c r="E284" s="11"/>
      <c r="F284" s="11"/>
    </row>
    <row r="285" spans="4:6" ht="12.75">
      <c r="D285" s="9"/>
      <c r="F285" s="11"/>
    </row>
    <row r="286" spans="4:6" ht="12.75">
      <c r="D286" s="9"/>
      <c r="F286" s="11"/>
    </row>
    <row r="287" spans="4:6" ht="12.75">
      <c r="D287" s="9"/>
      <c r="F287" s="11"/>
    </row>
    <row r="288" spans="4:6" ht="12.75">
      <c r="D288" s="9"/>
      <c r="E288" s="11"/>
      <c r="F288" s="11"/>
    </row>
    <row r="289" spans="4:6" ht="12.75">
      <c r="D289" s="9"/>
      <c r="E289" s="11"/>
      <c r="F289" s="11"/>
    </row>
    <row r="290" spans="4:6" ht="12.75">
      <c r="D290" s="9"/>
      <c r="E290" s="11"/>
      <c r="F290" s="11"/>
    </row>
    <row r="291" spans="4:6" ht="12.75">
      <c r="D291" s="9"/>
      <c r="E291" s="11"/>
      <c r="F291" s="11"/>
    </row>
    <row r="292" spans="4:6" ht="12.75">
      <c r="D292" s="9"/>
      <c r="E292" s="11"/>
      <c r="F292" s="11"/>
    </row>
    <row r="293" spans="4:6" ht="12.75">
      <c r="D293" s="9"/>
      <c r="E293" s="11"/>
      <c r="F293" s="11"/>
    </row>
    <row r="294" spans="4:6" ht="12.75">
      <c r="D294" s="9"/>
      <c r="E294" s="11"/>
      <c r="F294" s="11"/>
    </row>
    <row r="295" spans="4:6" ht="12.75">
      <c r="D295" s="9"/>
      <c r="E295" s="11"/>
      <c r="F295" s="11"/>
    </row>
    <row r="296" spans="4:6" ht="12.75">
      <c r="D296" s="9"/>
      <c r="E296" s="11"/>
      <c r="F296" s="11"/>
    </row>
    <row r="297" spans="4:6" ht="12.75">
      <c r="D297" s="9"/>
      <c r="E297" s="11"/>
      <c r="F297" s="11"/>
    </row>
    <row r="298" spans="4:6" ht="12.75">
      <c r="D298" s="9"/>
      <c r="E298" s="11"/>
      <c r="F298" s="11"/>
    </row>
    <row r="299" spans="4:6" ht="12.75">
      <c r="D299" s="9"/>
      <c r="E299" s="11"/>
      <c r="F299" s="11"/>
    </row>
    <row r="300" spans="4:6" ht="12.75">
      <c r="D300" s="9"/>
      <c r="E300" s="11"/>
      <c r="F300" s="11"/>
    </row>
    <row r="301" spans="4:6" ht="12.75">
      <c r="D301" s="9"/>
      <c r="E301" s="11"/>
      <c r="F301" s="11"/>
    </row>
    <row r="302" spans="4:6" ht="12.75">
      <c r="D302" s="9"/>
      <c r="E302" s="11"/>
      <c r="F302" s="11"/>
    </row>
    <row r="303" spans="4:6" ht="12.75">
      <c r="D303" s="9"/>
      <c r="E303" s="11"/>
      <c r="F303" s="11"/>
    </row>
    <row r="304" spans="4:6" ht="12.75">
      <c r="D304" s="9"/>
      <c r="E304" s="11"/>
      <c r="F304" s="11"/>
    </row>
    <row r="305" spans="4:6" ht="12.75">
      <c r="D305" s="9"/>
      <c r="E305" s="11"/>
      <c r="F305" s="11"/>
    </row>
    <row r="306" spans="4:6" ht="12.75">
      <c r="D306" s="9"/>
      <c r="E306" s="11"/>
      <c r="F306" s="11"/>
    </row>
    <row r="307" spans="4:6" ht="12.75">
      <c r="D307" s="9"/>
      <c r="E307" s="11"/>
      <c r="F307" s="11"/>
    </row>
    <row r="308" spans="4:6" ht="12.75">
      <c r="D308" s="9"/>
      <c r="E308" s="11"/>
      <c r="F308" s="11"/>
    </row>
    <row r="309" spans="4:6" ht="12.75">
      <c r="D309" s="9"/>
      <c r="E309" s="11"/>
      <c r="F309" s="11"/>
    </row>
    <row r="310" spans="4:6" ht="12.75">
      <c r="D310" s="9"/>
      <c r="E310" s="11"/>
      <c r="F310" s="11"/>
    </row>
    <row r="311" spans="4:6" ht="12.75">
      <c r="D311" s="9"/>
      <c r="E311" s="11"/>
      <c r="F311" s="11"/>
    </row>
    <row r="312" spans="4:6" ht="12.75">
      <c r="D312" s="9"/>
      <c r="E312" s="11"/>
      <c r="F312" s="11"/>
    </row>
    <row r="313" spans="4:6" ht="12.75">
      <c r="D313" s="9"/>
      <c r="E313" s="11"/>
      <c r="F313" s="11"/>
    </row>
    <row r="314" spans="4:6" ht="12.75">
      <c r="D314" s="9"/>
      <c r="E314" s="11"/>
      <c r="F314" s="11"/>
    </row>
    <row r="315" spans="4:6" ht="12.75">
      <c r="D315" s="9"/>
      <c r="E315" s="11"/>
      <c r="F315" s="11"/>
    </row>
    <row r="316" spans="4:6" ht="12.75">
      <c r="D316" s="9"/>
      <c r="E316" s="11"/>
      <c r="F316" s="11"/>
    </row>
    <row r="317" spans="4:6" ht="12.75">
      <c r="D317" s="9"/>
      <c r="E317" s="11"/>
      <c r="F317" s="11"/>
    </row>
    <row r="318" spans="4:6" ht="12.75">
      <c r="D318" s="9"/>
      <c r="E318" s="11"/>
      <c r="F318" s="11"/>
    </row>
    <row r="319" spans="4:6" ht="12.75">
      <c r="D319" s="9"/>
      <c r="E319" s="11"/>
      <c r="F319" s="11"/>
    </row>
    <row r="320" spans="4:6" ht="12.75">
      <c r="D320" s="9"/>
      <c r="E320" s="11"/>
      <c r="F320" s="11"/>
    </row>
    <row r="321" spans="4:6" ht="12.75">
      <c r="D321" s="9"/>
      <c r="E321" s="11"/>
      <c r="F321" s="11"/>
    </row>
    <row r="322" spans="4:6" ht="12.75">
      <c r="D322" s="9"/>
      <c r="E322" s="11"/>
      <c r="F322" s="11"/>
    </row>
    <row r="323" spans="4:6" ht="12.75">
      <c r="D323" s="9"/>
      <c r="E323" s="11"/>
      <c r="F323" s="11"/>
    </row>
    <row r="324" spans="4:6" ht="12.75">
      <c r="D324" s="9"/>
      <c r="E324" s="11"/>
      <c r="F324" s="11"/>
    </row>
    <row r="325" spans="4:6" ht="12.75">
      <c r="D325" s="9"/>
      <c r="E325" s="11"/>
      <c r="F325" s="11"/>
    </row>
    <row r="326" spans="4:6" ht="12.75">
      <c r="D326" s="9"/>
      <c r="E326" s="11"/>
      <c r="F326" s="11"/>
    </row>
    <row r="327" spans="4:6" ht="12.75">
      <c r="D327" s="9"/>
      <c r="E327" s="11"/>
      <c r="F327" s="11"/>
    </row>
    <row r="328" spans="4:6" ht="12.75">
      <c r="D328" s="9"/>
      <c r="F328" s="11"/>
    </row>
    <row r="329" spans="4:6" ht="12.75">
      <c r="D329" s="9"/>
      <c r="F329" s="11"/>
    </row>
    <row r="330" spans="4:6" ht="12.75">
      <c r="D330" s="9"/>
      <c r="E330" s="11"/>
      <c r="F330" s="11"/>
    </row>
    <row r="331" spans="4:6" ht="12.75">
      <c r="D331" s="9"/>
      <c r="E331" s="11"/>
      <c r="F331" s="11"/>
    </row>
    <row r="332" spans="4:6" ht="12.75">
      <c r="D332" s="9"/>
      <c r="E332" s="11"/>
      <c r="F332" s="11"/>
    </row>
    <row r="333" spans="4:6" ht="12.75">
      <c r="D333" s="9"/>
      <c r="E333" s="11"/>
      <c r="F333" s="11"/>
    </row>
    <row r="334" spans="4:6" ht="12.75">
      <c r="D334" s="9"/>
      <c r="E334" s="11"/>
      <c r="F334" s="11"/>
    </row>
    <row r="335" spans="4:6" ht="12.75">
      <c r="D335" s="9"/>
      <c r="F335" s="11"/>
    </row>
    <row r="336" spans="4:6" ht="12.75">
      <c r="D336" s="9"/>
      <c r="F336" s="11"/>
    </row>
    <row r="337" spans="4:6" ht="12.75">
      <c r="D337" s="9"/>
      <c r="E337" s="11"/>
      <c r="F337" s="11"/>
    </row>
    <row r="338" spans="4:6" ht="12.75">
      <c r="D338" s="9"/>
      <c r="E338" s="11"/>
      <c r="F338" s="11"/>
    </row>
    <row r="339" spans="4:6" ht="12.75">
      <c r="D339" s="9"/>
      <c r="E339" s="11"/>
      <c r="F339" s="11"/>
    </row>
    <row r="340" spans="4:5" ht="12.75">
      <c r="D340" s="9"/>
      <c r="E340" s="11"/>
    </row>
    <row r="341" ht="12.75">
      <c r="D341" s="9"/>
    </row>
    <row r="342" spans="4:6" ht="12.75">
      <c r="D342" s="9"/>
      <c r="F342" s="11"/>
    </row>
    <row r="343" ht="12.75">
      <c r="D343" s="9"/>
    </row>
  </sheetData>
  <mergeCells count="11">
    <mergeCell ref="D178:K178"/>
    <mergeCell ref="D179:K179"/>
    <mergeCell ref="D170:I170"/>
    <mergeCell ref="D173:J173"/>
    <mergeCell ref="D176:F176"/>
    <mergeCell ref="D177:K177"/>
    <mergeCell ref="A139:P139"/>
    <mergeCell ref="A140:P140"/>
    <mergeCell ref="A158:O158"/>
    <mergeCell ref="A159:P159"/>
    <mergeCell ref="B142:O142"/>
  </mergeCells>
  <printOptions/>
  <pageMargins left="0.7874015748031497" right="0.3937007874015748" top="0.53" bottom="0.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8"/>
  <sheetViews>
    <sheetView workbookViewId="0" topLeftCell="A342">
      <selection activeCell="J307" sqref="J307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.140625" style="0" customWidth="1"/>
    <col min="4" max="4" width="45.421875" style="0" customWidth="1"/>
    <col min="5" max="5" width="0.13671875" style="0" customWidth="1"/>
    <col min="6" max="6" width="11.28125" style="0" customWidth="1"/>
    <col min="8" max="8" width="9.421875" style="0" customWidth="1"/>
  </cols>
  <sheetData>
    <row r="1" ht="15.75">
      <c r="D1" s="90" t="s">
        <v>243</v>
      </c>
    </row>
    <row r="3" spans="1:8" ht="38.25">
      <c r="A3" s="47" t="s">
        <v>0</v>
      </c>
      <c r="B3" s="59" t="s">
        <v>1</v>
      </c>
      <c r="C3" s="59" t="s">
        <v>146</v>
      </c>
      <c r="D3" s="47" t="s">
        <v>3</v>
      </c>
      <c r="E3" s="47" t="s">
        <v>4</v>
      </c>
      <c r="F3" s="47" t="s">
        <v>142</v>
      </c>
      <c r="G3" s="59" t="s">
        <v>245</v>
      </c>
      <c r="H3" s="59" t="s">
        <v>244</v>
      </c>
    </row>
    <row r="4" spans="1:8" ht="12.75">
      <c r="A4" s="62" t="s">
        <v>12</v>
      </c>
      <c r="B4" s="62"/>
      <c r="C4" s="49"/>
      <c r="D4" s="61" t="s">
        <v>13</v>
      </c>
      <c r="E4" s="49" t="e">
        <v>#REF!</v>
      </c>
      <c r="F4" s="50">
        <v>816720</v>
      </c>
      <c r="G4" s="50">
        <f>G5+G11</f>
        <v>142726</v>
      </c>
      <c r="H4" s="64">
        <f>G4/F4%</f>
        <v>17.475511803310805</v>
      </c>
    </row>
    <row r="5" spans="1:8" ht="19.5" customHeight="1">
      <c r="A5" s="60"/>
      <c r="B5" s="60" t="s">
        <v>14</v>
      </c>
      <c r="C5" s="47"/>
      <c r="D5" s="59" t="s">
        <v>147</v>
      </c>
      <c r="E5" s="36">
        <v>462011</v>
      </c>
      <c r="F5" s="36">
        <v>803870</v>
      </c>
      <c r="G5" s="36">
        <f>G10+G8+G9</f>
        <v>135493</v>
      </c>
      <c r="H5" s="63">
        <f aca="true" t="shared" si="0" ref="H5:H68">G5/F5%</f>
        <v>16.85508850933609</v>
      </c>
    </row>
    <row r="6" spans="1:8" ht="12.75" hidden="1">
      <c r="A6" s="60"/>
      <c r="B6" s="60"/>
      <c r="C6" s="47">
        <v>6050</v>
      </c>
      <c r="D6" s="59" t="s">
        <v>148</v>
      </c>
      <c r="E6" s="36">
        <v>2975</v>
      </c>
      <c r="F6" s="36"/>
      <c r="G6" s="36"/>
      <c r="H6" s="63" t="e">
        <f t="shared" si="0"/>
        <v>#DIV/0!</v>
      </c>
    </row>
    <row r="7" spans="1:8" ht="12.75" hidden="1">
      <c r="A7" s="60"/>
      <c r="B7" s="60"/>
      <c r="F7" s="11"/>
      <c r="G7" s="11"/>
      <c r="H7" s="63" t="e">
        <f t="shared" si="0"/>
        <v>#DIV/0!</v>
      </c>
    </row>
    <row r="8" spans="1:8" ht="40.5" customHeight="1">
      <c r="A8" s="60"/>
      <c r="B8" s="60"/>
      <c r="C8" s="47">
        <v>6051</v>
      </c>
      <c r="D8" s="59" t="s">
        <v>150</v>
      </c>
      <c r="E8" s="47"/>
      <c r="F8" s="36">
        <v>152675</v>
      </c>
      <c r="G8" s="36">
        <v>133793</v>
      </c>
      <c r="H8" s="63">
        <f t="shared" si="0"/>
        <v>87.63255280825283</v>
      </c>
    </row>
    <row r="9" spans="1:8" ht="39" customHeight="1">
      <c r="A9" s="60"/>
      <c r="B9" s="60"/>
      <c r="C9" s="47">
        <v>6052</v>
      </c>
      <c r="D9" s="59" t="s">
        <v>149</v>
      </c>
      <c r="E9" s="36">
        <v>459036</v>
      </c>
      <c r="F9" s="36">
        <v>20195</v>
      </c>
      <c r="G9" s="36">
        <v>1700</v>
      </c>
      <c r="H9" s="63">
        <f t="shared" si="0"/>
        <v>8.417925229017085</v>
      </c>
    </row>
    <row r="10" spans="1:8" ht="66.75" customHeight="1">
      <c r="A10" s="60"/>
      <c r="B10" s="60"/>
      <c r="C10" s="47">
        <v>6059</v>
      </c>
      <c r="D10" s="59" t="s">
        <v>161</v>
      </c>
      <c r="E10" s="47"/>
      <c r="F10" s="36">
        <v>631000</v>
      </c>
      <c r="G10" s="36"/>
      <c r="H10" s="63">
        <f t="shared" si="0"/>
        <v>0</v>
      </c>
    </row>
    <row r="11" spans="1:8" ht="12.75">
      <c r="A11" s="60"/>
      <c r="B11" s="60" t="s">
        <v>236</v>
      </c>
      <c r="C11" s="47"/>
      <c r="D11" s="59" t="s">
        <v>151</v>
      </c>
      <c r="E11" s="36">
        <v>11600</v>
      </c>
      <c r="F11" s="36">
        <v>12850</v>
      </c>
      <c r="G11" s="36">
        <f>G12</f>
        <v>7233</v>
      </c>
      <c r="H11" s="63">
        <f t="shared" si="0"/>
        <v>56.28793774319066</v>
      </c>
    </row>
    <row r="12" spans="1:8" ht="27.75" customHeight="1">
      <c r="A12" s="47"/>
      <c r="B12" s="47"/>
      <c r="C12" s="47">
        <v>2850</v>
      </c>
      <c r="D12" s="59" t="s">
        <v>152</v>
      </c>
      <c r="E12" s="36">
        <v>11600</v>
      </c>
      <c r="F12" s="36">
        <v>12850</v>
      </c>
      <c r="G12" s="36">
        <v>7233</v>
      </c>
      <c r="H12" s="63">
        <f t="shared" si="0"/>
        <v>56.28793774319066</v>
      </c>
    </row>
    <row r="13" spans="1:8" ht="12.75">
      <c r="A13" s="49">
        <v>600</v>
      </c>
      <c r="B13" s="49"/>
      <c r="C13" s="49"/>
      <c r="D13" s="61" t="s">
        <v>26</v>
      </c>
      <c r="E13" s="50">
        <v>554414</v>
      </c>
      <c r="F13" s="50">
        <v>2148603</v>
      </c>
      <c r="G13" s="50">
        <f>G14+G16+G18</f>
        <v>589613</v>
      </c>
      <c r="H13" s="64">
        <f t="shared" si="0"/>
        <v>27.441691182596323</v>
      </c>
    </row>
    <row r="14" spans="1:8" ht="12.75">
      <c r="A14" s="47"/>
      <c r="B14" s="47">
        <v>60013</v>
      </c>
      <c r="C14" s="47"/>
      <c r="D14" s="59" t="s">
        <v>153</v>
      </c>
      <c r="E14" s="47"/>
      <c r="F14" s="36">
        <v>30000</v>
      </c>
      <c r="G14" s="36">
        <f>G15</f>
        <v>0</v>
      </c>
      <c r="H14" s="63">
        <f t="shared" si="0"/>
        <v>0</v>
      </c>
    </row>
    <row r="15" spans="1:8" ht="57.75" customHeight="1">
      <c r="A15" s="47"/>
      <c r="B15" s="47"/>
      <c r="C15" s="47">
        <v>6300</v>
      </c>
      <c r="D15" s="59" t="s">
        <v>154</v>
      </c>
      <c r="E15" s="47"/>
      <c r="F15" s="36">
        <v>30000</v>
      </c>
      <c r="G15" s="36"/>
      <c r="H15" s="63">
        <f t="shared" si="0"/>
        <v>0</v>
      </c>
    </row>
    <row r="16" spans="1:8" ht="12.75">
      <c r="A16" s="47"/>
      <c r="B16" s="47">
        <v>60014</v>
      </c>
      <c r="C16" s="47"/>
      <c r="D16" s="59" t="s">
        <v>155</v>
      </c>
      <c r="E16" s="36">
        <v>67219</v>
      </c>
      <c r="F16" s="36">
        <v>53918</v>
      </c>
      <c r="G16" s="36">
        <f>G17</f>
        <v>0</v>
      </c>
      <c r="H16" s="63">
        <f t="shared" si="0"/>
        <v>0</v>
      </c>
    </row>
    <row r="17" spans="1:8" ht="51.75" customHeight="1">
      <c r="A17" s="47"/>
      <c r="B17" s="47"/>
      <c r="C17" s="47">
        <v>6300</v>
      </c>
      <c r="D17" s="59" t="s">
        <v>154</v>
      </c>
      <c r="E17" s="36">
        <v>67219</v>
      </c>
      <c r="F17" s="36">
        <v>53918</v>
      </c>
      <c r="G17" s="36"/>
      <c r="H17" s="63">
        <f t="shared" si="0"/>
        <v>0</v>
      </c>
    </row>
    <row r="18" spans="1:8" ht="12.75">
      <c r="A18" s="47"/>
      <c r="B18" s="47">
        <v>60016</v>
      </c>
      <c r="C18" s="47"/>
      <c r="D18" s="59" t="s">
        <v>27</v>
      </c>
      <c r="E18" s="36">
        <v>487195</v>
      </c>
      <c r="F18" s="36">
        <v>2064685</v>
      </c>
      <c r="G18" s="36">
        <f>SUM(G19:G24)</f>
        <v>589613</v>
      </c>
      <c r="H18" s="63">
        <f t="shared" si="0"/>
        <v>28.55704381055706</v>
      </c>
    </row>
    <row r="19" spans="1:8" ht="12.75">
      <c r="A19" s="47"/>
      <c r="B19" s="47"/>
      <c r="C19" s="47">
        <v>4210</v>
      </c>
      <c r="D19" s="59" t="s">
        <v>156</v>
      </c>
      <c r="E19" s="36">
        <v>73100</v>
      </c>
      <c r="F19" s="36">
        <v>52226</v>
      </c>
      <c r="G19" s="36">
        <v>8245</v>
      </c>
      <c r="H19" s="63">
        <f t="shared" si="0"/>
        <v>15.787155822770268</v>
      </c>
    </row>
    <row r="20" spans="1:8" ht="12.75">
      <c r="A20" s="47"/>
      <c r="B20" s="47"/>
      <c r="C20" s="47">
        <v>4270</v>
      </c>
      <c r="D20" s="59" t="s">
        <v>157</v>
      </c>
      <c r="E20" s="36">
        <v>30900</v>
      </c>
      <c r="F20" s="36">
        <v>31820</v>
      </c>
      <c r="G20" s="36">
        <v>5658</v>
      </c>
      <c r="H20" s="63">
        <f t="shared" si="0"/>
        <v>17.78126964173476</v>
      </c>
    </row>
    <row r="21" spans="1:8" ht="12.75">
      <c r="A21" s="47"/>
      <c r="B21" s="47"/>
      <c r="C21" s="47">
        <v>4300</v>
      </c>
      <c r="D21" s="59" t="s">
        <v>158</v>
      </c>
      <c r="E21" s="36">
        <v>30600</v>
      </c>
      <c r="F21" s="36">
        <v>27820</v>
      </c>
      <c r="G21" s="36">
        <v>22782</v>
      </c>
      <c r="H21" s="63">
        <f t="shared" si="0"/>
        <v>81.89072609633358</v>
      </c>
    </row>
    <row r="22" spans="1:8" ht="16.5" customHeight="1">
      <c r="A22" s="47"/>
      <c r="B22" s="47"/>
      <c r="C22" s="47">
        <v>6050</v>
      </c>
      <c r="D22" s="59" t="s">
        <v>159</v>
      </c>
      <c r="E22" s="36">
        <v>352595</v>
      </c>
      <c r="F22" s="36">
        <v>996622</v>
      </c>
      <c r="G22" s="36">
        <v>6141</v>
      </c>
      <c r="H22" s="63">
        <f t="shared" si="0"/>
        <v>0.6161814609751742</v>
      </c>
    </row>
    <row r="23" spans="1:8" ht="66.75" customHeight="1">
      <c r="A23" s="47"/>
      <c r="B23" s="47"/>
      <c r="C23" s="47">
        <v>6058</v>
      </c>
      <c r="D23" s="59" t="s">
        <v>160</v>
      </c>
      <c r="E23" s="47"/>
      <c r="F23" s="36">
        <v>680727</v>
      </c>
      <c r="G23" s="36">
        <v>546787</v>
      </c>
      <c r="H23" s="63">
        <f t="shared" si="0"/>
        <v>80.32397715971307</v>
      </c>
    </row>
    <row r="24" spans="1:8" ht="65.25" customHeight="1">
      <c r="A24" s="47"/>
      <c r="B24" s="47"/>
      <c r="C24" s="47">
        <v>6059</v>
      </c>
      <c r="D24" s="59" t="s">
        <v>161</v>
      </c>
      <c r="E24" s="47"/>
      <c r="F24" s="36">
        <v>275470</v>
      </c>
      <c r="G24" s="36"/>
      <c r="H24" s="63">
        <f t="shared" si="0"/>
        <v>0</v>
      </c>
    </row>
    <row r="25" spans="1:8" ht="12.75">
      <c r="A25" s="49">
        <v>630</v>
      </c>
      <c r="B25" s="49"/>
      <c r="C25" s="49"/>
      <c r="D25" s="61" t="s">
        <v>162</v>
      </c>
      <c r="E25" s="49" t="e">
        <v>#REF!</v>
      </c>
      <c r="F25" s="50">
        <v>6000</v>
      </c>
      <c r="G25" s="50">
        <f>G26</f>
        <v>2700</v>
      </c>
      <c r="H25" s="64">
        <f t="shared" si="0"/>
        <v>45</v>
      </c>
    </row>
    <row r="26" spans="1:8" ht="12.75">
      <c r="A26" s="47"/>
      <c r="B26" s="47">
        <v>63095</v>
      </c>
      <c r="C26" s="47"/>
      <c r="D26" s="59" t="s">
        <v>23</v>
      </c>
      <c r="E26" s="47" t="e">
        <v>#REF!</v>
      </c>
      <c r="F26" s="36">
        <v>6000</v>
      </c>
      <c r="G26" s="36">
        <f>G27</f>
        <v>2700</v>
      </c>
      <c r="H26" s="63">
        <f t="shared" si="0"/>
        <v>45</v>
      </c>
    </row>
    <row r="27" spans="1:8" ht="12.75">
      <c r="A27" s="47"/>
      <c r="B27" s="47"/>
      <c r="C27" s="47">
        <v>4300</v>
      </c>
      <c r="D27" s="59" t="s">
        <v>158</v>
      </c>
      <c r="E27" s="47">
        <v>0</v>
      </c>
      <c r="F27" s="36">
        <v>6000</v>
      </c>
      <c r="G27" s="36">
        <v>2700</v>
      </c>
      <c r="H27" s="63">
        <f t="shared" si="0"/>
        <v>45</v>
      </c>
    </row>
    <row r="28" spans="1:8" ht="12.75">
      <c r="A28" s="49">
        <v>700</v>
      </c>
      <c r="B28" s="49"/>
      <c r="C28" s="49"/>
      <c r="D28" s="61" t="s">
        <v>41</v>
      </c>
      <c r="E28" s="50">
        <v>11210</v>
      </c>
      <c r="F28" s="50">
        <v>7570</v>
      </c>
      <c r="G28" s="50">
        <f>G29</f>
        <v>187</v>
      </c>
      <c r="H28" s="64">
        <f t="shared" si="0"/>
        <v>2.4702774108322325</v>
      </c>
    </row>
    <row r="29" spans="1:8" ht="15" customHeight="1">
      <c r="A29" s="47"/>
      <c r="B29" s="47">
        <v>70004</v>
      </c>
      <c r="C29" s="47"/>
      <c r="D29" s="59" t="s">
        <v>163</v>
      </c>
      <c r="E29" s="36">
        <v>11210</v>
      </c>
      <c r="F29" s="36">
        <v>7570</v>
      </c>
      <c r="G29" s="36">
        <f>SUM(G32:G33)</f>
        <v>187</v>
      </c>
      <c r="H29" s="63">
        <f t="shared" si="0"/>
        <v>2.4702774108322325</v>
      </c>
    </row>
    <row r="30" spans="1:8" ht="12.75">
      <c r="A30" s="47"/>
      <c r="B30" s="47"/>
      <c r="C30" s="47">
        <v>4210</v>
      </c>
      <c r="D30" s="59" t="s">
        <v>156</v>
      </c>
      <c r="E30" s="36">
        <v>5000</v>
      </c>
      <c r="F30" s="36">
        <v>1000</v>
      </c>
      <c r="G30" s="36"/>
      <c r="H30" s="63">
        <f t="shared" si="0"/>
        <v>0</v>
      </c>
    </row>
    <row r="31" spans="1:8" ht="12.75">
      <c r="A31" s="47"/>
      <c r="B31" s="47"/>
      <c r="C31" s="47">
        <v>4270</v>
      </c>
      <c r="D31" s="59" t="s">
        <v>157</v>
      </c>
      <c r="E31" s="36">
        <v>5360</v>
      </c>
      <c r="F31" s="36">
        <v>5000</v>
      </c>
      <c r="G31" s="36"/>
      <c r="H31" s="63">
        <f t="shared" si="0"/>
        <v>0</v>
      </c>
    </row>
    <row r="32" spans="1:8" ht="12.75">
      <c r="A32" s="47"/>
      <c r="B32" s="47"/>
      <c r="C32" s="47">
        <v>4300</v>
      </c>
      <c r="D32" s="59" t="s">
        <v>158</v>
      </c>
      <c r="E32" s="47"/>
      <c r="F32" s="36">
        <v>700</v>
      </c>
      <c r="G32" s="36">
        <v>58</v>
      </c>
      <c r="H32" s="63">
        <f t="shared" si="0"/>
        <v>8.285714285714286</v>
      </c>
    </row>
    <row r="33" spans="1:8" ht="12.75">
      <c r="A33" s="47"/>
      <c r="B33" s="47"/>
      <c r="C33" s="47">
        <v>4430</v>
      </c>
      <c r="D33" s="59" t="s">
        <v>164</v>
      </c>
      <c r="E33" s="47">
        <v>850</v>
      </c>
      <c r="F33" s="36">
        <v>870</v>
      </c>
      <c r="G33" s="36">
        <v>129</v>
      </c>
      <c r="H33" s="63">
        <f t="shared" si="0"/>
        <v>14.827586206896553</v>
      </c>
    </row>
    <row r="34" spans="1:8" ht="12.75">
      <c r="A34" s="49">
        <v>710</v>
      </c>
      <c r="B34" s="49"/>
      <c r="C34" s="49"/>
      <c r="D34" s="61" t="s">
        <v>165</v>
      </c>
      <c r="E34" s="49" t="e">
        <v>#REF!</v>
      </c>
      <c r="F34" s="50">
        <v>31450</v>
      </c>
      <c r="G34" s="50">
        <f>G35+G37+G39</f>
        <v>11947</v>
      </c>
      <c r="H34" s="64">
        <f t="shared" si="0"/>
        <v>37.987281399046104</v>
      </c>
    </row>
    <row r="35" spans="1:8" ht="12.75" hidden="1">
      <c r="A35" s="47"/>
      <c r="B35" s="47">
        <v>71004</v>
      </c>
      <c r="C35" s="47"/>
      <c r="D35" s="59" t="s">
        <v>166</v>
      </c>
      <c r="E35" s="47"/>
      <c r="F35" s="36"/>
      <c r="G35" s="36"/>
      <c r="H35" s="64" t="e">
        <f t="shared" si="0"/>
        <v>#DIV/0!</v>
      </c>
    </row>
    <row r="36" spans="1:8" ht="12.75" hidden="1">
      <c r="A36" s="47"/>
      <c r="B36" s="47"/>
      <c r="C36" s="47">
        <v>4300</v>
      </c>
      <c r="D36" s="59" t="s">
        <v>167</v>
      </c>
      <c r="E36" s="47"/>
      <c r="F36" s="36"/>
      <c r="G36" s="36"/>
      <c r="H36" s="64" t="e">
        <f t="shared" si="0"/>
        <v>#DIV/0!</v>
      </c>
    </row>
    <row r="37" spans="1:8" ht="12.75">
      <c r="A37" s="47"/>
      <c r="B37" s="47">
        <v>71014</v>
      </c>
      <c r="C37" s="47"/>
      <c r="D37" s="59" t="s">
        <v>168</v>
      </c>
      <c r="E37" s="36">
        <v>15300</v>
      </c>
      <c r="F37" s="36">
        <f>F38</f>
        <v>15750</v>
      </c>
      <c r="G37" s="36">
        <f>G38</f>
        <v>7087</v>
      </c>
      <c r="H37" s="63">
        <f t="shared" si="0"/>
        <v>44.99682539682539</v>
      </c>
    </row>
    <row r="38" spans="1:8" ht="12.75">
      <c r="A38" s="47"/>
      <c r="B38" s="47"/>
      <c r="C38" s="47">
        <v>4300</v>
      </c>
      <c r="D38" s="59" t="s">
        <v>158</v>
      </c>
      <c r="E38" s="36">
        <v>15300</v>
      </c>
      <c r="F38" s="36">
        <v>15750</v>
      </c>
      <c r="G38" s="36">
        <v>7087</v>
      </c>
      <c r="H38" s="63">
        <f t="shared" si="0"/>
        <v>44.99682539682539</v>
      </c>
    </row>
    <row r="39" spans="1:8" ht="12.75">
      <c r="A39" s="47"/>
      <c r="B39" s="47">
        <v>71095</v>
      </c>
      <c r="C39" s="47"/>
      <c r="D39" s="59" t="s">
        <v>23</v>
      </c>
      <c r="E39" s="36">
        <v>15300</v>
      </c>
      <c r="F39" s="36">
        <f>F40</f>
        <v>15700</v>
      </c>
      <c r="G39" s="36">
        <f>G40</f>
        <v>4860</v>
      </c>
      <c r="H39" s="63">
        <f t="shared" si="0"/>
        <v>30.955414012738853</v>
      </c>
    </row>
    <row r="40" spans="1:8" ht="12.75">
      <c r="A40" s="47"/>
      <c r="B40" s="47"/>
      <c r="C40" s="47">
        <v>4300</v>
      </c>
      <c r="D40" s="59" t="s">
        <v>158</v>
      </c>
      <c r="E40" s="36">
        <v>15300</v>
      </c>
      <c r="F40" s="36">
        <v>15700</v>
      </c>
      <c r="G40" s="36">
        <v>4860</v>
      </c>
      <c r="H40" s="63">
        <f t="shared" si="0"/>
        <v>30.955414012738853</v>
      </c>
    </row>
    <row r="41" spans="1:8" ht="12.75">
      <c r="A41" s="49">
        <v>750</v>
      </c>
      <c r="B41" s="49"/>
      <c r="C41" s="49"/>
      <c r="D41" s="61" t="s">
        <v>51</v>
      </c>
      <c r="E41" s="50">
        <v>1476747</v>
      </c>
      <c r="F41" s="50">
        <v>1267410</v>
      </c>
      <c r="G41" s="50">
        <f>G42+G51+G56+G74</f>
        <v>668339</v>
      </c>
      <c r="H41" s="64">
        <f t="shared" si="0"/>
        <v>52.732659518230086</v>
      </c>
    </row>
    <row r="42" spans="1:8" ht="12.75">
      <c r="A42" s="47"/>
      <c r="B42" s="47">
        <v>75011</v>
      </c>
      <c r="C42" s="47"/>
      <c r="D42" s="59" t="s">
        <v>52</v>
      </c>
      <c r="E42" s="36">
        <v>25750</v>
      </c>
      <c r="F42" s="36">
        <v>40600</v>
      </c>
      <c r="G42" s="36">
        <f>SUM(G43:G50)</f>
        <v>21221</v>
      </c>
      <c r="H42" s="63">
        <f t="shared" si="0"/>
        <v>52.26847290640394</v>
      </c>
    </row>
    <row r="43" spans="1:8" ht="12.75">
      <c r="A43" s="47"/>
      <c r="B43" s="47"/>
      <c r="C43" s="47">
        <v>4010</v>
      </c>
      <c r="D43" s="59" t="s">
        <v>169</v>
      </c>
      <c r="E43" s="36">
        <v>16995</v>
      </c>
      <c r="F43" s="36">
        <v>17505</v>
      </c>
      <c r="G43" s="36">
        <v>8753</v>
      </c>
      <c r="H43" s="63">
        <f t="shared" si="0"/>
        <v>50.00285632676378</v>
      </c>
    </row>
    <row r="44" spans="1:8" ht="12.75">
      <c r="A44" s="47"/>
      <c r="B44" s="47"/>
      <c r="C44" s="47">
        <v>4040</v>
      </c>
      <c r="D44" s="59" t="s">
        <v>170</v>
      </c>
      <c r="E44" s="36">
        <v>1403</v>
      </c>
      <c r="F44" s="36">
        <v>1446</v>
      </c>
      <c r="G44" s="36">
        <v>1446</v>
      </c>
      <c r="H44" s="63">
        <f t="shared" si="0"/>
        <v>100</v>
      </c>
    </row>
    <row r="45" spans="1:8" ht="12.75">
      <c r="A45" s="47"/>
      <c r="B45" s="47"/>
      <c r="C45" s="47">
        <v>4110</v>
      </c>
      <c r="D45" s="59" t="s">
        <v>171</v>
      </c>
      <c r="E45" s="36">
        <v>3170</v>
      </c>
      <c r="F45" s="36">
        <v>3265</v>
      </c>
      <c r="G45" s="36">
        <v>1759</v>
      </c>
      <c r="H45" s="63">
        <f t="shared" si="0"/>
        <v>53.874425727411946</v>
      </c>
    </row>
    <row r="46" spans="1:8" ht="12.75">
      <c r="A46" s="47"/>
      <c r="B46" s="47"/>
      <c r="C46" s="47">
        <v>4120</v>
      </c>
      <c r="D46" s="59" t="s">
        <v>172</v>
      </c>
      <c r="E46" s="47">
        <v>451</v>
      </c>
      <c r="F46" s="36">
        <v>464</v>
      </c>
      <c r="G46" s="36">
        <v>250</v>
      </c>
      <c r="H46" s="63">
        <f t="shared" si="0"/>
        <v>53.87931034482759</v>
      </c>
    </row>
    <row r="47" spans="1:8" ht="12.75">
      <c r="A47" s="47"/>
      <c r="B47" s="47"/>
      <c r="C47" s="47">
        <v>4210</v>
      </c>
      <c r="D47" s="59" t="s">
        <v>156</v>
      </c>
      <c r="E47" s="36">
        <v>1230</v>
      </c>
      <c r="F47" s="36">
        <v>5000</v>
      </c>
      <c r="G47" s="36">
        <v>2024</v>
      </c>
      <c r="H47" s="63">
        <f t="shared" si="0"/>
        <v>40.48</v>
      </c>
    </row>
    <row r="48" spans="1:8" ht="12.75">
      <c r="A48" s="47"/>
      <c r="B48" s="47"/>
      <c r="C48" s="47">
        <v>4300</v>
      </c>
      <c r="D48" s="59" t="s">
        <v>158</v>
      </c>
      <c r="E48" s="36">
        <v>1490</v>
      </c>
      <c r="F48" s="36">
        <v>10700</v>
      </c>
      <c r="G48" s="36">
        <v>6167</v>
      </c>
      <c r="H48" s="63">
        <f t="shared" si="0"/>
        <v>57.63551401869159</v>
      </c>
    </row>
    <row r="49" spans="1:8" ht="12.75">
      <c r="A49" s="47"/>
      <c r="B49" s="47"/>
      <c r="C49" s="47">
        <v>4410</v>
      </c>
      <c r="D49" s="59" t="s">
        <v>173</v>
      </c>
      <c r="E49" s="47">
        <v>315</v>
      </c>
      <c r="F49" s="36">
        <v>1500</v>
      </c>
      <c r="G49" s="36">
        <v>272</v>
      </c>
      <c r="H49" s="63">
        <f t="shared" si="0"/>
        <v>18.133333333333333</v>
      </c>
    </row>
    <row r="50" spans="1:8" ht="13.5" customHeight="1">
      <c r="A50" s="47"/>
      <c r="B50" s="47"/>
      <c r="C50" s="47">
        <v>4440</v>
      </c>
      <c r="D50" s="59" t="s">
        <v>174</v>
      </c>
      <c r="E50" s="47">
        <v>696</v>
      </c>
      <c r="F50" s="36">
        <v>720</v>
      </c>
      <c r="G50" s="36">
        <v>550</v>
      </c>
      <c r="H50" s="63">
        <f t="shared" si="0"/>
        <v>76.38888888888889</v>
      </c>
    </row>
    <row r="51" spans="1:8" ht="12.75">
      <c r="A51" s="47"/>
      <c r="B51" s="47">
        <v>75022</v>
      </c>
      <c r="C51" s="47"/>
      <c r="D51" s="59" t="s">
        <v>175</v>
      </c>
      <c r="E51" s="36">
        <v>56000</v>
      </c>
      <c r="F51" s="36">
        <v>57650</v>
      </c>
      <c r="G51" s="36">
        <f>SUM(G52:G55)</f>
        <v>32594</v>
      </c>
      <c r="H51" s="63">
        <f t="shared" si="0"/>
        <v>56.53772766695577</v>
      </c>
    </row>
    <row r="52" spans="1:8" ht="12.75">
      <c r="A52" s="47"/>
      <c r="B52" s="47"/>
      <c r="C52" s="47">
        <v>3030</v>
      </c>
      <c r="D52" s="59" t="s">
        <v>176</v>
      </c>
      <c r="E52" s="36">
        <v>50600</v>
      </c>
      <c r="F52" s="36">
        <v>42100</v>
      </c>
      <c r="G52" s="36">
        <v>20280</v>
      </c>
      <c r="H52" s="63">
        <f t="shared" si="0"/>
        <v>48.17102137767221</v>
      </c>
    </row>
    <row r="53" spans="1:8" ht="12.75">
      <c r="A53" s="47"/>
      <c r="B53" s="47"/>
      <c r="C53" s="47">
        <v>4210</v>
      </c>
      <c r="D53" s="59" t="s">
        <v>156</v>
      </c>
      <c r="E53" s="36">
        <v>2950</v>
      </c>
      <c r="F53" s="36">
        <v>3050</v>
      </c>
      <c r="G53" s="36">
        <v>2530</v>
      </c>
      <c r="H53" s="63">
        <f t="shared" si="0"/>
        <v>82.95081967213115</v>
      </c>
    </row>
    <row r="54" spans="1:8" ht="12.75">
      <c r="A54" s="47"/>
      <c r="B54" s="47"/>
      <c r="C54" s="47">
        <v>4300</v>
      </c>
      <c r="D54" s="59" t="s">
        <v>158</v>
      </c>
      <c r="E54" s="36">
        <v>1900</v>
      </c>
      <c r="F54" s="36">
        <v>11950</v>
      </c>
      <c r="G54" s="36">
        <v>9784</v>
      </c>
      <c r="H54" s="63">
        <f t="shared" si="0"/>
        <v>81.8744769874477</v>
      </c>
    </row>
    <row r="55" spans="1:8" ht="12.75">
      <c r="A55" s="47"/>
      <c r="B55" s="47"/>
      <c r="C55" s="47">
        <v>4410</v>
      </c>
      <c r="D55" s="59" t="s">
        <v>173</v>
      </c>
      <c r="E55" s="47">
        <v>550</v>
      </c>
      <c r="F55" s="36">
        <v>550</v>
      </c>
      <c r="G55" s="36"/>
      <c r="H55" s="63">
        <f t="shared" si="0"/>
        <v>0</v>
      </c>
    </row>
    <row r="56" spans="1:8" ht="12.75">
      <c r="A56" s="47"/>
      <c r="B56" s="47">
        <v>75023</v>
      </c>
      <c r="C56" s="47"/>
      <c r="D56" s="59" t="s">
        <v>57</v>
      </c>
      <c r="E56" s="36">
        <v>1394997</v>
      </c>
      <c r="F56" s="36">
        <v>1149160</v>
      </c>
      <c r="G56" s="36">
        <f>SUM(G57:G73)</f>
        <v>613863</v>
      </c>
      <c r="H56" s="63">
        <f t="shared" si="0"/>
        <v>53.41840996902085</v>
      </c>
    </row>
    <row r="57" spans="1:8" ht="13.5" customHeight="1">
      <c r="A57" s="47"/>
      <c r="B57" s="47"/>
      <c r="C57" s="47">
        <v>3020</v>
      </c>
      <c r="D57" s="59" t="s">
        <v>177</v>
      </c>
      <c r="E57" s="47">
        <v>780</v>
      </c>
      <c r="F57" s="36">
        <v>800</v>
      </c>
      <c r="G57" s="36">
        <v>298</v>
      </c>
      <c r="H57" s="63">
        <f t="shared" si="0"/>
        <v>37.25</v>
      </c>
    </row>
    <row r="58" spans="1:8" ht="12.75">
      <c r="A58" s="47"/>
      <c r="B58" s="47"/>
      <c r="C58" s="47">
        <v>4010</v>
      </c>
      <c r="D58" s="59" t="s">
        <v>169</v>
      </c>
      <c r="E58" s="36">
        <v>624100</v>
      </c>
      <c r="F58" s="36">
        <v>686230</v>
      </c>
      <c r="G58" s="36">
        <v>319615</v>
      </c>
      <c r="H58" s="63">
        <f t="shared" si="0"/>
        <v>46.57549218192151</v>
      </c>
    </row>
    <row r="59" spans="1:8" ht="12.75">
      <c r="A59" s="47"/>
      <c r="B59" s="47"/>
      <c r="C59" s="47">
        <v>4040</v>
      </c>
      <c r="D59" s="59" t="s">
        <v>170</v>
      </c>
      <c r="E59" s="36">
        <v>49000</v>
      </c>
      <c r="F59" s="36">
        <v>41000</v>
      </c>
      <c r="G59" s="36">
        <v>38622</v>
      </c>
      <c r="H59" s="63">
        <f t="shared" si="0"/>
        <v>94.2</v>
      </c>
    </row>
    <row r="60" spans="1:8" ht="12.75">
      <c r="A60" s="47"/>
      <c r="B60" s="47"/>
      <c r="C60" s="47">
        <v>4110</v>
      </c>
      <c r="D60" s="59" t="s">
        <v>171</v>
      </c>
      <c r="E60" s="36">
        <v>115970</v>
      </c>
      <c r="F60" s="36">
        <v>125800</v>
      </c>
      <c r="G60" s="36">
        <v>60878</v>
      </c>
      <c r="H60" s="63">
        <f t="shared" si="0"/>
        <v>48.39268680445151</v>
      </c>
    </row>
    <row r="61" spans="1:8" ht="12.75">
      <c r="A61" s="47"/>
      <c r="B61" s="47"/>
      <c r="C61" s="47">
        <v>4120</v>
      </c>
      <c r="D61" s="59" t="s">
        <v>172</v>
      </c>
      <c r="E61" s="36">
        <v>16500</v>
      </c>
      <c r="F61" s="36">
        <v>17890</v>
      </c>
      <c r="G61" s="36">
        <v>8722</v>
      </c>
      <c r="H61" s="63">
        <f t="shared" si="0"/>
        <v>48.75349357182783</v>
      </c>
    </row>
    <row r="62" spans="1:8" ht="12.75">
      <c r="A62" s="47"/>
      <c r="B62" s="47"/>
      <c r="C62" s="47">
        <v>4170</v>
      </c>
      <c r="D62" s="59" t="s">
        <v>178</v>
      </c>
      <c r="E62" s="47"/>
      <c r="F62" s="36">
        <v>1000</v>
      </c>
      <c r="G62" s="36">
        <v>589</v>
      </c>
      <c r="H62" s="63">
        <f t="shared" si="0"/>
        <v>58.9</v>
      </c>
    </row>
    <row r="63" spans="1:8" ht="12.75">
      <c r="A63" s="47"/>
      <c r="B63" s="47"/>
      <c r="C63" s="47">
        <v>4210</v>
      </c>
      <c r="D63" s="59" t="s">
        <v>156</v>
      </c>
      <c r="E63" s="36">
        <v>274868</v>
      </c>
      <c r="F63" s="36">
        <v>55000</v>
      </c>
      <c r="G63" s="36">
        <v>37145</v>
      </c>
      <c r="H63" s="63">
        <f t="shared" si="0"/>
        <v>67.53636363636363</v>
      </c>
    </row>
    <row r="64" spans="1:8" ht="12.75">
      <c r="A64" s="47"/>
      <c r="B64" s="47"/>
      <c r="C64" s="47">
        <v>4260</v>
      </c>
      <c r="D64" s="59" t="s">
        <v>179</v>
      </c>
      <c r="E64" s="36">
        <v>21900</v>
      </c>
      <c r="F64" s="36">
        <v>22500</v>
      </c>
      <c r="G64" s="36">
        <v>13247</v>
      </c>
      <c r="H64" s="63">
        <f t="shared" si="0"/>
        <v>58.87555555555556</v>
      </c>
    </row>
    <row r="65" spans="1:8" ht="12.75">
      <c r="A65" s="47"/>
      <c r="B65" s="47"/>
      <c r="C65" s="47">
        <v>4270</v>
      </c>
      <c r="D65" s="59" t="s">
        <v>157</v>
      </c>
      <c r="E65" s="36">
        <v>127579</v>
      </c>
      <c r="F65" s="36">
        <v>18000</v>
      </c>
      <c r="G65" s="36">
        <v>9891</v>
      </c>
      <c r="H65" s="63">
        <f t="shared" si="0"/>
        <v>54.95</v>
      </c>
    </row>
    <row r="66" spans="1:8" ht="12.75">
      <c r="A66" s="47"/>
      <c r="B66" s="47"/>
      <c r="C66" s="47">
        <v>4280</v>
      </c>
      <c r="D66" s="59" t="s">
        <v>180</v>
      </c>
      <c r="E66" s="47"/>
      <c r="F66" s="36">
        <v>2000</v>
      </c>
      <c r="G66" s="36">
        <v>101</v>
      </c>
      <c r="H66" s="63">
        <f t="shared" si="0"/>
        <v>5.05</v>
      </c>
    </row>
    <row r="67" spans="1:8" ht="12.75">
      <c r="A67" s="47"/>
      <c r="B67" s="47"/>
      <c r="C67" s="47">
        <v>4300</v>
      </c>
      <c r="D67" s="59" t="s">
        <v>158</v>
      </c>
      <c r="E67" s="36">
        <v>104000</v>
      </c>
      <c r="F67" s="36">
        <v>85000</v>
      </c>
      <c r="G67" s="36">
        <v>60935</v>
      </c>
      <c r="H67" s="63">
        <f t="shared" si="0"/>
        <v>71.68823529411765</v>
      </c>
    </row>
    <row r="68" spans="1:8" ht="12.75">
      <c r="A68" s="47"/>
      <c r="B68" s="47"/>
      <c r="C68" s="47">
        <v>4350</v>
      </c>
      <c r="D68" s="59" t="s">
        <v>181</v>
      </c>
      <c r="E68" s="47"/>
      <c r="F68" s="36">
        <v>2200</v>
      </c>
      <c r="G68" s="36">
        <v>732</v>
      </c>
      <c r="H68" s="63">
        <f t="shared" si="0"/>
        <v>33.27272727272727</v>
      </c>
    </row>
    <row r="69" spans="1:8" ht="12.75">
      <c r="A69" s="47"/>
      <c r="B69" s="47"/>
      <c r="C69" s="47">
        <v>4410</v>
      </c>
      <c r="D69" s="59" t="s">
        <v>173</v>
      </c>
      <c r="E69" s="36">
        <v>8500</v>
      </c>
      <c r="F69" s="36">
        <v>8800</v>
      </c>
      <c r="G69" s="36">
        <v>3587</v>
      </c>
      <c r="H69" s="63">
        <f aca="true" t="shared" si="1" ref="H69:H132">G69/F69%</f>
        <v>40.76136363636363</v>
      </c>
    </row>
    <row r="70" spans="1:8" ht="12.75">
      <c r="A70" s="47"/>
      <c r="B70" s="47"/>
      <c r="C70" s="47">
        <v>4420</v>
      </c>
      <c r="D70" s="59" t="s">
        <v>182</v>
      </c>
      <c r="E70" s="36">
        <v>5500</v>
      </c>
      <c r="F70" s="36">
        <v>5500</v>
      </c>
      <c r="G70" s="36"/>
      <c r="H70" s="63">
        <f t="shared" si="1"/>
        <v>0</v>
      </c>
    </row>
    <row r="71" spans="1:8" ht="12.75">
      <c r="A71" s="47"/>
      <c r="B71" s="47"/>
      <c r="C71" s="47">
        <v>4430</v>
      </c>
      <c r="D71" s="59" t="s">
        <v>164</v>
      </c>
      <c r="E71" s="36">
        <v>13000</v>
      </c>
      <c r="F71" s="36">
        <v>13400</v>
      </c>
      <c r="G71" s="36">
        <v>9019</v>
      </c>
      <c r="H71" s="63">
        <f t="shared" si="1"/>
        <v>67.30597014925372</v>
      </c>
    </row>
    <row r="72" spans="1:8" ht="13.5" customHeight="1">
      <c r="A72" s="47"/>
      <c r="B72" s="47"/>
      <c r="C72" s="47">
        <v>4440</v>
      </c>
      <c r="D72" s="59" t="s">
        <v>174</v>
      </c>
      <c r="E72" s="36">
        <v>13300</v>
      </c>
      <c r="F72" s="36">
        <v>14040</v>
      </c>
      <c r="G72" s="36">
        <v>10100</v>
      </c>
      <c r="H72" s="63">
        <f t="shared" si="1"/>
        <v>71.93732193732194</v>
      </c>
    </row>
    <row r="73" spans="1:8" ht="15" customHeight="1">
      <c r="A73" s="47"/>
      <c r="B73" s="47"/>
      <c r="C73" s="47">
        <v>6060</v>
      </c>
      <c r="D73" s="59" t="s">
        <v>183</v>
      </c>
      <c r="E73" s="36">
        <v>20000</v>
      </c>
      <c r="F73" s="36">
        <v>50000</v>
      </c>
      <c r="G73" s="36">
        <v>40382</v>
      </c>
      <c r="H73" s="63">
        <f t="shared" si="1"/>
        <v>80.764</v>
      </c>
    </row>
    <row r="74" spans="1:8" ht="14.25" customHeight="1">
      <c r="A74" s="47"/>
      <c r="B74" s="47">
        <v>75075</v>
      </c>
      <c r="C74" s="47"/>
      <c r="D74" s="59" t="s">
        <v>184</v>
      </c>
      <c r="E74" s="47"/>
      <c r="F74" s="36">
        <v>20000</v>
      </c>
      <c r="G74" s="36">
        <f>SUM(G75:G76)</f>
        <v>661</v>
      </c>
      <c r="H74" s="63">
        <f t="shared" si="1"/>
        <v>3.305</v>
      </c>
    </row>
    <row r="75" spans="1:8" ht="12.75">
      <c r="A75" s="47"/>
      <c r="B75" s="47"/>
      <c r="C75" s="47">
        <v>4210</v>
      </c>
      <c r="D75" s="59" t="s">
        <v>156</v>
      </c>
      <c r="E75" s="47"/>
      <c r="F75" s="36">
        <v>2000</v>
      </c>
      <c r="G75" s="36">
        <v>116</v>
      </c>
      <c r="H75" s="63">
        <f t="shared" si="1"/>
        <v>5.8</v>
      </c>
    </row>
    <row r="76" spans="1:8" ht="12.75">
      <c r="A76" s="47"/>
      <c r="B76" s="47"/>
      <c r="C76" s="47">
        <v>4300</v>
      </c>
      <c r="D76" s="59" t="s">
        <v>158</v>
      </c>
      <c r="E76" s="47"/>
      <c r="F76" s="36">
        <v>18000</v>
      </c>
      <c r="G76" s="36">
        <v>545</v>
      </c>
      <c r="H76" s="63">
        <f t="shared" si="1"/>
        <v>3.0277777777777777</v>
      </c>
    </row>
    <row r="77" spans="1:8" ht="28.5" customHeight="1">
      <c r="A77" s="49">
        <v>751</v>
      </c>
      <c r="B77" s="49"/>
      <c r="C77" s="49"/>
      <c r="D77" s="61" t="s">
        <v>60</v>
      </c>
      <c r="E77" s="49" t="e">
        <v>#REF!</v>
      </c>
      <c r="F77" s="50">
        <v>744</v>
      </c>
      <c r="G77" s="50">
        <f>G78</f>
        <v>372</v>
      </c>
      <c r="H77" s="64">
        <f t="shared" si="1"/>
        <v>50</v>
      </c>
    </row>
    <row r="78" spans="1:8" ht="25.5">
      <c r="A78" s="47"/>
      <c r="B78" s="47">
        <v>75101</v>
      </c>
      <c r="C78" s="47"/>
      <c r="D78" s="59" t="s">
        <v>185</v>
      </c>
      <c r="E78" s="47">
        <v>707</v>
      </c>
      <c r="F78" s="36">
        <v>744</v>
      </c>
      <c r="G78" s="36">
        <f>G79+G80</f>
        <v>372</v>
      </c>
      <c r="H78" s="63">
        <f t="shared" si="1"/>
        <v>50</v>
      </c>
    </row>
    <row r="79" spans="1:8" ht="12.75">
      <c r="A79" s="47"/>
      <c r="B79" s="47"/>
      <c r="C79" s="47">
        <v>4210</v>
      </c>
      <c r="D79" s="59" t="s">
        <v>156</v>
      </c>
      <c r="E79" s="47">
        <v>100</v>
      </c>
      <c r="F79" s="36">
        <v>100</v>
      </c>
      <c r="G79" s="36">
        <v>28</v>
      </c>
      <c r="H79" s="63">
        <f t="shared" si="1"/>
        <v>28</v>
      </c>
    </row>
    <row r="80" spans="1:8" ht="12.75">
      <c r="A80" s="47"/>
      <c r="B80" s="47"/>
      <c r="C80" s="47">
        <v>4300</v>
      </c>
      <c r="D80" s="59" t="s">
        <v>158</v>
      </c>
      <c r="E80" s="47">
        <v>607</v>
      </c>
      <c r="F80" s="36">
        <v>644</v>
      </c>
      <c r="G80" s="36">
        <v>344</v>
      </c>
      <c r="H80" s="63">
        <f t="shared" si="1"/>
        <v>53.41614906832298</v>
      </c>
    </row>
    <row r="81" spans="1:8" ht="17.25" customHeight="1">
      <c r="A81" s="49">
        <v>754</v>
      </c>
      <c r="B81" s="49"/>
      <c r="C81" s="49"/>
      <c r="D81" s="61" t="s">
        <v>186</v>
      </c>
      <c r="E81" s="50">
        <v>80530</v>
      </c>
      <c r="F81" s="50">
        <f>F82+F92</f>
        <v>110200</v>
      </c>
      <c r="G81" s="50">
        <f>G82+G92</f>
        <v>77809</v>
      </c>
      <c r="H81" s="64">
        <f t="shared" si="1"/>
        <v>70.6070780399274</v>
      </c>
    </row>
    <row r="82" spans="1:8" ht="12.75">
      <c r="A82" s="47"/>
      <c r="B82" s="47">
        <v>75412</v>
      </c>
      <c r="C82" s="47"/>
      <c r="D82" s="59" t="s">
        <v>187</v>
      </c>
      <c r="E82" s="36">
        <v>78030</v>
      </c>
      <c r="F82" s="36">
        <f>SUM(F83:F91)</f>
        <v>109800</v>
      </c>
      <c r="G82" s="36">
        <f>SUM(G83:G91)</f>
        <v>77809</v>
      </c>
      <c r="H82" s="63">
        <f t="shared" si="1"/>
        <v>70.86429872495447</v>
      </c>
    </row>
    <row r="83" spans="1:8" ht="12.75">
      <c r="A83" s="47"/>
      <c r="B83" s="47"/>
      <c r="C83" s="47">
        <v>3030</v>
      </c>
      <c r="D83" s="59" t="s">
        <v>176</v>
      </c>
      <c r="E83" s="36">
        <v>10300</v>
      </c>
      <c r="F83" s="36">
        <v>10600</v>
      </c>
      <c r="G83" s="36">
        <v>887</v>
      </c>
      <c r="H83" s="63">
        <f t="shared" si="1"/>
        <v>8.367924528301886</v>
      </c>
    </row>
    <row r="84" spans="1:8" ht="12.75">
      <c r="A84" s="47"/>
      <c r="B84" s="47"/>
      <c r="C84" s="47">
        <v>4110</v>
      </c>
      <c r="D84" s="59" t="s">
        <v>171</v>
      </c>
      <c r="E84" s="47">
        <v>210</v>
      </c>
      <c r="F84" s="36">
        <v>220</v>
      </c>
      <c r="G84" s="11"/>
      <c r="H84" s="63">
        <f t="shared" si="1"/>
        <v>0</v>
      </c>
    </row>
    <row r="85" spans="1:8" ht="12.75">
      <c r="A85" s="47"/>
      <c r="B85" s="47"/>
      <c r="C85" s="47">
        <v>4170</v>
      </c>
      <c r="D85" s="59" t="s">
        <v>178</v>
      </c>
      <c r="E85" s="47"/>
      <c r="F85" s="36">
        <v>14400</v>
      </c>
      <c r="G85" s="36">
        <v>7367</v>
      </c>
      <c r="H85" s="63">
        <f t="shared" si="1"/>
        <v>51.15972222222222</v>
      </c>
    </row>
    <row r="86" spans="1:8" ht="12.75">
      <c r="A86" s="47"/>
      <c r="B86" s="47"/>
      <c r="C86" s="47">
        <v>4210</v>
      </c>
      <c r="D86" s="59" t="s">
        <v>156</v>
      </c>
      <c r="E86" s="36">
        <v>29170</v>
      </c>
      <c r="F86" s="36">
        <v>36130</v>
      </c>
      <c r="G86" s="36">
        <v>33500</v>
      </c>
      <c r="H86" s="63">
        <f t="shared" si="1"/>
        <v>92.72073069471354</v>
      </c>
    </row>
    <row r="87" spans="1:8" ht="12.75">
      <c r="A87" s="47"/>
      <c r="B87" s="47"/>
      <c r="C87" s="47">
        <v>4260</v>
      </c>
      <c r="D87" s="59" t="s">
        <v>179</v>
      </c>
      <c r="E87" s="36">
        <v>14180</v>
      </c>
      <c r="F87" s="36">
        <v>11000</v>
      </c>
      <c r="G87" s="36">
        <v>5539</v>
      </c>
      <c r="H87" s="63">
        <f t="shared" si="1"/>
        <v>50.35454545454545</v>
      </c>
    </row>
    <row r="88" spans="1:8" ht="12.75">
      <c r="A88" s="47"/>
      <c r="B88" s="47"/>
      <c r="C88" s="47">
        <v>4270</v>
      </c>
      <c r="D88" s="59" t="s">
        <v>157</v>
      </c>
      <c r="E88" s="47"/>
      <c r="F88" s="36">
        <v>3500</v>
      </c>
      <c r="G88" s="36">
        <v>3227</v>
      </c>
      <c r="H88" s="63">
        <f t="shared" si="1"/>
        <v>92.2</v>
      </c>
    </row>
    <row r="89" spans="1:8" ht="12.75">
      <c r="A89" s="47"/>
      <c r="B89" s="47"/>
      <c r="C89" s="47">
        <v>4300</v>
      </c>
      <c r="D89" s="59" t="s">
        <v>158</v>
      </c>
      <c r="E89" s="36">
        <v>16320</v>
      </c>
      <c r="F89" s="36">
        <v>5860</v>
      </c>
      <c r="G89" s="36">
        <v>5059</v>
      </c>
      <c r="H89" s="63">
        <f t="shared" si="1"/>
        <v>86.33105802047781</v>
      </c>
    </row>
    <row r="90" spans="1:8" ht="12.75">
      <c r="A90" s="47"/>
      <c r="B90" s="47"/>
      <c r="C90" s="47">
        <v>4430</v>
      </c>
      <c r="D90" s="59" t="s">
        <v>164</v>
      </c>
      <c r="E90" s="36">
        <v>7850</v>
      </c>
      <c r="F90" s="36">
        <v>8090</v>
      </c>
      <c r="G90" s="36">
        <v>3407</v>
      </c>
      <c r="H90" s="63">
        <f t="shared" si="1"/>
        <v>42.11372064276885</v>
      </c>
    </row>
    <row r="91" spans="1:8" ht="13.5" customHeight="1">
      <c r="A91" s="47"/>
      <c r="B91" s="47"/>
      <c r="C91" s="47">
        <v>6060</v>
      </c>
      <c r="D91" s="59" t="s">
        <v>183</v>
      </c>
      <c r="E91" s="47"/>
      <c r="F91" s="36">
        <v>20000</v>
      </c>
      <c r="G91" s="36">
        <v>18823</v>
      </c>
      <c r="H91" s="63">
        <f t="shared" si="1"/>
        <v>94.115</v>
      </c>
    </row>
    <row r="92" spans="1:8" ht="12.75">
      <c r="A92" s="47"/>
      <c r="B92" s="47">
        <v>75414</v>
      </c>
      <c r="C92" s="47"/>
      <c r="D92" s="59" t="s">
        <v>63</v>
      </c>
      <c r="E92" s="36">
        <v>2500</v>
      </c>
      <c r="F92" s="36">
        <v>400</v>
      </c>
      <c r="G92" s="36"/>
      <c r="H92" s="63">
        <f t="shared" si="1"/>
        <v>0</v>
      </c>
    </row>
    <row r="93" spans="1:8" ht="12.75">
      <c r="A93" s="47"/>
      <c r="B93" s="47"/>
      <c r="C93" s="47">
        <v>4210</v>
      </c>
      <c r="D93" s="59" t="s">
        <v>156</v>
      </c>
      <c r="E93" s="36">
        <v>2500</v>
      </c>
      <c r="F93" s="36">
        <v>400</v>
      </c>
      <c r="G93" s="36"/>
      <c r="H93" s="63">
        <f t="shared" si="1"/>
        <v>0</v>
      </c>
    </row>
    <row r="94" spans="1:8" ht="37.5" customHeight="1">
      <c r="A94" s="49">
        <v>756</v>
      </c>
      <c r="B94" s="49"/>
      <c r="C94" s="49"/>
      <c r="D94" s="61" t="s">
        <v>65</v>
      </c>
      <c r="E94" s="50">
        <v>36940</v>
      </c>
      <c r="F94" s="50">
        <f>F95</f>
        <v>38550</v>
      </c>
      <c r="G94" s="50">
        <f>G95</f>
        <v>23524</v>
      </c>
      <c r="H94" s="64">
        <f t="shared" si="1"/>
        <v>61.02204928664073</v>
      </c>
    </row>
    <row r="95" spans="1:8" ht="25.5">
      <c r="A95" s="47"/>
      <c r="B95" s="47">
        <v>75647</v>
      </c>
      <c r="C95" s="47"/>
      <c r="D95" s="59" t="s">
        <v>188</v>
      </c>
      <c r="E95" s="36">
        <v>36940</v>
      </c>
      <c r="F95" s="36">
        <f>SUM(F96:F99)</f>
        <v>38550</v>
      </c>
      <c r="G95" s="36">
        <f>SUM(G96:G99)</f>
        <v>23524</v>
      </c>
      <c r="H95" s="63">
        <f t="shared" si="1"/>
        <v>61.02204928664073</v>
      </c>
    </row>
    <row r="96" spans="1:8" ht="12.75">
      <c r="A96" s="47"/>
      <c r="B96" s="47"/>
      <c r="C96" s="47">
        <v>4100</v>
      </c>
      <c r="D96" s="59" t="s">
        <v>189</v>
      </c>
      <c r="E96" s="36">
        <v>13400</v>
      </c>
      <c r="F96" s="36">
        <v>14300</v>
      </c>
      <c r="G96" s="36">
        <v>6602</v>
      </c>
      <c r="H96" s="63">
        <f t="shared" si="1"/>
        <v>46.16783216783217</v>
      </c>
    </row>
    <row r="97" spans="1:8" ht="12.75">
      <c r="A97" s="47"/>
      <c r="B97" s="47"/>
      <c r="C97" s="47">
        <v>4210</v>
      </c>
      <c r="D97" s="59" t="s">
        <v>156</v>
      </c>
      <c r="E97" s="47">
        <v>510</v>
      </c>
      <c r="F97" s="36">
        <v>530</v>
      </c>
      <c r="G97" s="36">
        <v>250</v>
      </c>
      <c r="H97" s="63">
        <f t="shared" si="1"/>
        <v>47.16981132075472</v>
      </c>
    </row>
    <row r="98" spans="1:8" ht="12.75">
      <c r="A98" s="47"/>
      <c r="B98" s="47"/>
      <c r="C98" s="47">
        <v>4300</v>
      </c>
      <c r="D98" s="59" t="s">
        <v>158</v>
      </c>
      <c r="E98" s="36">
        <v>23030</v>
      </c>
      <c r="F98" s="36">
        <v>23120</v>
      </c>
      <c r="G98" s="36">
        <v>16396</v>
      </c>
      <c r="H98" s="63">
        <f t="shared" si="1"/>
        <v>70.91695501730104</v>
      </c>
    </row>
    <row r="99" spans="1:8" ht="12.75">
      <c r="A99" s="47"/>
      <c r="B99" s="47"/>
      <c r="C99" s="47">
        <v>4430</v>
      </c>
      <c r="D99" s="59" t="s">
        <v>164</v>
      </c>
      <c r="E99" s="47"/>
      <c r="F99" s="36">
        <v>600</v>
      </c>
      <c r="G99" s="36">
        <v>276</v>
      </c>
      <c r="H99" s="63">
        <f t="shared" si="1"/>
        <v>46</v>
      </c>
    </row>
    <row r="100" spans="1:8" ht="12.75">
      <c r="A100" s="49">
        <v>757</v>
      </c>
      <c r="B100" s="49"/>
      <c r="C100" s="49"/>
      <c r="D100" s="61" t="s">
        <v>190</v>
      </c>
      <c r="E100" s="50">
        <v>75000</v>
      </c>
      <c r="F100" s="50">
        <v>160000</v>
      </c>
      <c r="G100" s="50">
        <f>G101</f>
        <v>25552</v>
      </c>
      <c r="H100" s="64">
        <f t="shared" si="1"/>
        <v>15.97</v>
      </c>
    </row>
    <row r="101" spans="1:8" ht="29.25" customHeight="1">
      <c r="A101" s="47"/>
      <c r="B101" s="47">
        <v>75702</v>
      </c>
      <c r="C101" s="47"/>
      <c r="D101" s="59" t="s">
        <v>191</v>
      </c>
      <c r="E101" s="36">
        <v>75000</v>
      </c>
      <c r="F101" s="36">
        <v>160000</v>
      </c>
      <c r="G101" s="36">
        <f>G103</f>
        <v>25552</v>
      </c>
      <c r="H101" s="63">
        <f t="shared" si="1"/>
        <v>15.97</v>
      </c>
    </row>
    <row r="102" spans="1:8" ht="25.5" hidden="1">
      <c r="A102" s="47"/>
      <c r="B102" s="47"/>
      <c r="C102" s="47">
        <v>8010</v>
      </c>
      <c r="D102" s="59" t="s">
        <v>192</v>
      </c>
      <c r="E102" s="47"/>
      <c r="F102" s="36">
        <v>0</v>
      </c>
      <c r="G102" s="36"/>
      <c r="H102" s="63" t="e">
        <f t="shared" si="1"/>
        <v>#DIV/0!</v>
      </c>
    </row>
    <row r="103" spans="1:8" ht="27.75" customHeight="1">
      <c r="A103" s="47"/>
      <c r="B103" s="47"/>
      <c r="C103" s="47">
        <v>8070</v>
      </c>
      <c r="D103" s="59" t="s">
        <v>193</v>
      </c>
      <c r="E103" s="36">
        <v>75000</v>
      </c>
      <c r="F103" s="36">
        <v>160000</v>
      </c>
      <c r="G103" s="36">
        <v>25552</v>
      </c>
      <c r="H103" s="63">
        <f t="shared" si="1"/>
        <v>15.97</v>
      </c>
    </row>
    <row r="104" spans="1:8" ht="12.75">
      <c r="A104" s="49">
        <v>758</v>
      </c>
      <c r="B104" s="49"/>
      <c r="C104" s="49"/>
      <c r="D104" s="61" t="s">
        <v>105</v>
      </c>
      <c r="E104" s="50">
        <v>20000</v>
      </c>
      <c r="F104" s="50">
        <v>52430</v>
      </c>
      <c r="G104" s="50"/>
      <c r="H104" s="64">
        <f t="shared" si="1"/>
        <v>0</v>
      </c>
    </row>
    <row r="105" spans="1:8" ht="12.75">
      <c r="A105" s="47"/>
      <c r="B105" s="47">
        <v>75818</v>
      </c>
      <c r="C105" s="47"/>
      <c r="D105" s="59" t="s">
        <v>194</v>
      </c>
      <c r="E105" s="36">
        <v>20000</v>
      </c>
      <c r="F105" s="36">
        <v>52430</v>
      </c>
      <c r="G105" s="36"/>
      <c r="H105" s="63">
        <f t="shared" si="1"/>
        <v>0</v>
      </c>
    </row>
    <row r="106" spans="1:8" ht="12.75">
      <c r="A106" s="47"/>
      <c r="B106" s="47"/>
      <c r="C106" s="47">
        <v>4810</v>
      </c>
      <c r="D106" s="59" t="s">
        <v>195</v>
      </c>
      <c r="E106" s="36">
        <v>20000</v>
      </c>
      <c r="F106" s="36">
        <v>52430</v>
      </c>
      <c r="G106" s="36"/>
      <c r="H106" s="63">
        <f t="shared" si="1"/>
        <v>0</v>
      </c>
    </row>
    <row r="107" spans="1:8" ht="12.75">
      <c r="A107" s="49">
        <v>801</v>
      </c>
      <c r="B107" s="49"/>
      <c r="C107" s="49"/>
      <c r="D107" s="61" t="s">
        <v>113</v>
      </c>
      <c r="E107" s="50">
        <v>4178749</v>
      </c>
      <c r="F107" s="50">
        <v>5053495</v>
      </c>
      <c r="G107" s="50">
        <f>G108+G131+G147+G164+G167+G169</f>
        <v>2398250</v>
      </c>
      <c r="H107" s="64">
        <f t="shared" si="1"/>
        <v>47.457254830567756</v>
      </c>
    </row>
    <row r="108" spans="1:8" ht="12.75">
      <c r="A108" s="47"/>
      <c r="B108" s="47">
        <v>80101</v>
      </c>
      <c r="C108" s="47"/>
      <c r="D108" s="59" t="s">
        <v>114</v>
      </c>
      <c r="E108" s="36">
        <v>2393436</v>
      </c>
      <c r="F108" s="36">
        <f>SUM(F109:F130)</f>
        <v>3087231</v>
      </c>
      <c r="G108" s="36">
        <f>SUM(G109:G130)</f>
        <v>1404786</v>
      </c>
      <c r="H108" s="63">
        <f t="shared" si="1"/>
        <v>45.50310618155881</v>
      </c>
    </row>
    <row r="109" spans="1:8" ht="38.25">
      <c r="A109" s="47"/>
      <c r="B109" s="47"/>
      <c r="C109" s="47">
        <v>2820</v>
      </c>
      <c r="D109" s="59" t="s">
        <v>196</v>
      </c>
      <c r="E109" s="36">
        <v>458166</v>
      </c>
      <c r="F109" s="36">
        <v>467500</v>
      </c>
      <c r="G109" s="36">
        <v>283080</v>
      </c>
      <c r="H109" s="63">
        <f t="shared" si="1"/>
        <v>60.55187165775401</v>
      </c>
    </row>
    <row r="110" spans="1:8" ht="17.25" customHeight="1">
      <c r="A110" s="47"/>
      <c r="B110" s="47"/>
      <c r="C110" s="47">
        <v>3020</v>
      </c>
      <c r="D110" s="59" t="s">
        <v>177</v>
      </c>
      <c r="E110" s="36">
        <v>105649</v>
      </c>
      <c r="F110" s="36">
        <v>114292</v>
      </c>
      <c r="G110" s="36">
        <v>55907</v>
      </c>
      <c r="H110" s="63">
        <f t="shared" si="1"/>
        <v>48.915934623595696</v>
      </c>
    </row>
    <row r="111" spans="1:8" ht="12.75">
      <c r="A111" s="47"/>
      <c r="B111" s="47"/>
      <c r="C111" s="47">
        <v>3240</v>
      </c>
      <c r="D111" s="59" t="s">
        <v>197</v>
      </c>
      <c r="E111" s="47"/>
      <c r="F111" s="36">
        <v>2186</v>
      </c>
      <c r="G111" s="36">
        <v>1260</v>
      </c>
      <c r="H111" s="63">
        <f t="shared" si="1"/>
        <v>57.63952424519671</v>
      </c>
    </row>
    <row r="112" spans="1:8" ht="12.75" hidden="1">
      <c r="A112" s="47"/>
      <c r="B112" s="47"/>
      <c r="C112" s="47">
        <v>3260</v>
      </c>
      <c r="D112" s="59" t="s">
        <v>198</v>
      </c>
      <c r="E112" s="47"/>
      <c r="F112" s="36"/>
      <c r="G112" s="11"/>
      <c r="H112" s="63" t="e">
        <f t="shared" si="1"/>
        <v>#DIV/0!</v>
      </c>
    </row>
    <row r="113" spans="1:8" ht="12.75">
      <c r="A113" s="47"/>
      <c r="B113" s="47"/>
      <c r="C113" s="47">
        <v>4010</v>
      </c>
      <c r="D113" s="59" t="s">
        <v>169</v>
      </c>
      <c r="E113" s="36">
        <v>1126688</v>
      </c>
      <c r="F113" s="36">
        <v>1199191</v>
      </c>
      <c r="G113" s="36">
        <v>576435</v>
      </c>
      <c r="H113" s="63">
        <f t="shared" si="1"/>
        <v>48.06865628577933</v>
      </c>
    </row>
    <row r="114" spans="1:8" ht="12.75">
      <c r="A114" s="47"/>
      <c r="B114" s="47"/>
      <c r="C114" s="47">
        <v>4040</v>
      </c>
      <c r="D114" s="59" t="s">
        <v>170</v>
      </c>
      <c r="E114" s="36">
        <v>88117</v>
      </c>
      <c r="F114" s="36">
        <v>95969</v>
      </c>
      <c r="G114" s="36">
        <v>92563</v>
      </c>
      <c r="H114" s="63">
        <f t="shared" si="1"/>
        <v>96.45093728183059</v>
      </c>
    </row>
    <row r="115" spans="1:8" ht="12.75">
      <c r="A115" s="47"/>
      <c r="B115" s="47"/>
      <c r="C115" s="47">
        <v>4110</v>
      </c>
      <c r="D115" s="59" t="s">
        <v>171</v>
      </c>
      <c r="E115" s="36">
        <v>236120</v>
      </c>
      <c r="F115" s="36">
        <v>252245</v>
      </c>
      <c r="G115" s="36">
        <v>126736</v>
      </c>
      <c r="H115" s="63">
        <f t="shared" si="1"/>
        <v>50.24321592102916</v>
      </c>
    </row>
    <row r="116" spans="1:8" ht="12.75">
      <c r="A116" s="47"/>
      <c r="B116" s="47"/>
      <c r="C116" s="47">
        <v>4120</v>
      </c>
      <c r="D116" s="59" t="s">
        <v>172</v>
      </c>
      <c r="E116" s="36">
        <v>32150</v>
      </c>
      <c r="F116" s="36">
        <v>34353</v>
      </c>
      <c r="G116" s="36">
        <v>17260</v>
      </c>
      <c r="H116" s="63">
        <f t="shared" si="1"/>
        <v>50.243064652286556</v>
      </c>
    </row>
    <row r="117" spans="1:8" ht="12.75">
      <c r="A117" s="47"/>
      <c r="B117" s="47"/>
      <c r="C117" s="47">
        <v>4170</v>
      </c>
      <c r="D117" s="59" t="s">
        <v>178</v>
      </c>
      <c r="E117" s="36">
        <v>9700</v>
      </c>
      <c r="F117" s="36">
        <v>10000</v>
      </c>
      <c r="G117" s="36"/>
      <c r="H117" s="63">
        <f t="shared" si="1"/>
        <v>0</v>
      </c>
    </row>
    <row r="118" spans="1:8" ht="25.5">
      <c r="A118" s="47"/>
      <c r="B118" s="47"/>
      <c r="C118" s="47">
        <v>4140</v>
      </c>
      <c r="D118" s="59" t="s">
        <v>199</v>
      </c>
      <c r="E118" s="36">
        <v>6632</v>
      </c>
      <c r="F118" s="36">
        <v>7011</v>
      </c>
      <c r="G118" s="36">
        <v>3841</v>
      </c>
      <c r="H118" s="63">
        <f t="shared" si="1"/>
        <v>54.78533732705748</v>
      </c>
    </row>
    <row r="119" spans="1:8" ht="12.75">
      <c r="A119" s="47"/>
      <c r="B119" s="47"/>
      <c r="C119" s="47">
        <v>4210</v>
      </c>
      <c r="D119" s="59" t="s">
        <v>156</v>
      </c>
      <c r="E119" s="36">
        <v>32947</v>
      </c>
      <c r="F119" s="36">
        <v>89826</v>
      </c>
      <c r="G119" s="36">
        <v>44516</v>
      </c>
      <c r="H119" s="63">
        <f t="shared" si="1"/>
        <v>49.55803442210496</v>
      </c>
    </row>
    <row r="120" spans="1:8" ht="17.25" customHeight="1">
      <c r="A120" s="47"/>
      <c r="B120" s="47"/>
      <c r="C120" s="47">
        <v>4240</v>
      </c>
      <c r="D120" s="59" t="s">
        <v>200</v>
      </c>
      <c r="E120" s="36">
        <v>7314</v>
      </c>
      <c r="F120" s="36">
        <v>9534</v>
      </c>
      <c r="G120" s="36">
        <v>6764</v>
      </c>
      <c r="H120" s="63">
        <f t="shared" si="1"/>
        <v>70.94608768617579</v>
      </c>
    </row>
    <row r="121" spans="1:8" ht="12.75">
      <c r="A121" s="47"/>
      <c r="B121" s="47"/>
      <c r="C121" s="47">
        <v>4260</v>
      </c>
      <c r="D121" s="59" t="s">
        <v>179</v>
      </c>
      <c r="E121" s="36">
        <v>75717</v>
      </c>
      <c r="F121" s="36">
        <v>77988</v>
      </c>
      <c r="G121" s="36">
        <v>39118</v>
      </c>
      <c r="H121" s="63">
        <f t="shared" si="1"/>
        <v>50.158998820331334</v>
      </c>
    </row>
    <row r="122" spans="1:8" ht="12.75">
      <c r="A122" s="47"/>
      <c r="B122" s="47"/>
      <c r="C122" s="47">
        <v>4270</v>
      </c>
      <c r="D122" s="59" t="s">
        <v>157</v>
      </c>
      <c r="E122" s="36">
        <v>105131</v>
      </c>
      <c r="F122" s="36">
        <v>491933</v>
      </c>
      <c r="G122" s="36">
        <v>36679</v>
      </c>
      <c r="H122" s="63">
        <f t="shared" si="1"/>
        <v>7.456096663570039</v>
      </c>
    </row>
    <row r="123" spans="1:8" ht="27" customHeight="1">
      <c r="A123" s="47"/>
      <c r="B123" s="47"/>
      <c r="C123" s="47">
        <v>4274</v>
      </c>
      <c r="D123" s="59" t="s">
        <v>201</v>
      </c>
      <c r="E123" s="47"/>
      <c r="F123" s="36">
        <v>32000</v>
      </c>
      <c r="G123" s="36">
        <v>31751</v>
      </c>
      <c r="H123" s="63">
        <f t="shared" si="1"/>
        <v>99.221875</v>
      </c>
    </row>
    <row r="124" spans="1:8" ht="12.75">
      <c r="A124" s="47"/>
      <c r="B124" s="47"/>
      <c r="C124" s="47">
        <v>4280</v>
      </c>
      <c r="D124" s="59" t="s">
        <v>180</v>
      </c>
      <c r="E124" s="36">
        <v>2840</v>
      </c>
      <c r="F124" s="36">
        <v>3324</v>
      </c>
      <c r="G124" s="36">
        <v>3005</v>
      </c>
      <c r="H124" s="63">
        <f t="shared" si="1"/>
        <v>90.40312876052948</v>
      </c>
    </row>
    <row r="125" spans="1:8" ht="12.75">
      <c r="A125" s="47"/>
      <c r="B125" s="47"/>
      <c r="C125" s="47">
        <v>4300</v>
      </c>
      <c r="D125" s="59" t="s">
        <v>158</v>
      </c>
      <c r="E125" s="36">
        <v>28951</v>
      </c>
      <c r="F125" s="36">
        <v>26820</v>
      </c>
      <c r="G125" s="36">
        <v>21973</v>
      </c>
      <c r="H125" s="63">
        <f t="shared" si="1"/>
        <v>81.92766592095451</v>
      </c>
    </row>
    <row r="126" spans="1:8" ht="12.75">
      <c r="A126" s="47"/>
      <c r="B126" s="47"/>
      <c r="C126" s="47">
        <v>4350</v>
      </c>
      <c r="D126" s="59" t="s">
        <v>181</v>
      </c>
      <c r="E126" s="47"/>
      <c r="F126" s="36">
        <v>2990</v>
      </c>
      <c r="G126" s="36">
        <v>936</v>
      </c>
      <c r="H126" s="63">
        <f t="shared" si="1"/>
        <v>31.304347826086957</v>
      </c>
    </row>
    <row r="127" spans="1:8" ht="12.75">
      <c r="A127" s="47"/>
      <c r="B127" s="47"/>
      <c r="C127" s="47">
        <v>4410</v>
      </c>
      <c r="D127" s="59" t="s">
        <v>173</v>
      </c>
      <c r="E127" s="36">
        <v>3625</v>
      </c>
      <c r="F127" s="36">
        <v>3734</v>
      </c>
      <c r="G127" s="36">
        <v>1702</v>
      </c>
      <c r="H127" s="63">
        <f t="shared" si="1"/>
        <v>45.58114622388859</v>
      </c>
    </row>
    <row r="128" spans="1:8" ht="12.75">
      <c r="A128" s="47"/>
      <c r="B128" s="47"/>
      <c r="C128" s="47">
        <v>4430</v>
      </c>
      <c r="D128" s="59" t="s">
        <v>164</v>
      </c>
      <c r="E128" s="36">
        <v>3246</v>
      </c>
      <c r="F128" s="36">
        <v>3493</v>
      </c>
      <c r="G128" s="36">
        <v>2800</v>
      </c>
      <c r="H128" s="63">
        <f t="shared" si="1"/>
        <v>80.16032064128257</v>
      </c>
    </row>
    <row r="129" spans="1:8" ht="15.75" customHeight="1">
      <c r="A129" s="47"/>
      <c r="B129" s="47"/>
      <c r="C129" s="47">
        <v>4440</v>
      </c>
      <c r="D129" s="59" t="s">
        <v>174</v>
      </c>
      <c r="E129" s="36">
        <v>70443</v>
      </c>
      <c r="F129" s="36">
        <v>72842</v>
      </c>
      <c r="G129" s="36">
        <v>54800</v>
      </c>
      <c r="H129" s="63">
        <f t="shared" si="1"/>
        <v>75.23132258861646</v>
      </c>
    </row>
    <row r="130" spans="1:8" ht="13.5" customHeight="1">
      <c r="A130" s="47"/>
      <c r="B130" s="47"/>
      <c r="C130" s="47">
        <v>6050</v>
      </c>
      <c r="D130" s="59" t="s">
        <v>202</v>
      </c>
      <c r="E130" s="47"/>
      <c r="F130" s="36">
        <v>90000</v>
      </c>
      <c r="G130" s="36">
        <v>3660</v>
      </c>
      <c r="H130" s="63">
        <f t="shared" si="1"/>
        <v>4.066666666666666</v>
      </c>
    </row>
    <row r="131" spans="1:8" ht="12.75">
      <c r="A131" s="47"/>
      <c r="B131" s="47">
        <v>80104</v>
      </c>
      <c r="C131" s="47"/>
      <c r="D131" s="59" t="s">
        <v>121</v>
      </c>
      <c r="E131" s="36">
        <v>615347</v>
      </c>
      <c r="F131" s="36">
        <f>SUM(F132:F146)</f>
        <v>619918</v>
      </c>
      <c r="G131" s="36">
        <f>SUM(G132:G146)</f>
        <v>304220</v>
      </c>
      <c r="H131" s="63">
        <f t="shared" si="1"/>
        <v>49.07423239847851</v>
      </c>
    </row>
    <row r="132" spans="1:8" ht="15.75" customHeight="1">
      <c r="A132" s="47"/>
      <c r="B132" s="47"/>
      <c r="C132" s="47">
        <v>3020</v>
      </c>
      <c r="D132" s="59" t="s">
        <v>177</v>
      </c>
      <c r="E132" s="36">
        <v>31520</v>
      </c>
      <c r="F132" s="36">
        <v>32342</v>
      </c>
      <c r="G132" s="36">
        <v>15456</v>
      </c>
      <c r="H132" s="63">
        <f t="shared" si="1"/>
        <v>47.78925236534537</v>
      </c>
    </row>
    <row r="133" spans="1:8" ht="12.75">
      <c r="A133" s="47"/>
      <c r="B133" s="47"/>
      <c r="C133" s="47">
        <v>4010</v>
      </c>
      <c r="D133" s="59" t="s">
        <v>169</v>
      </c>
      <c r="E133" s="36">
        <v>338314</v>
      </c>
      <c r="F133" s="36">
        <v>337780</v>
      </c>
      <c r="G133" s="36">
        <v>158777</v>
      </c>
      <c r="H133" s="63">
        <f aca="true" t="shared" si="2" ref="H133:H196">G133/F133%</f>
        <v>47.00603943395109</v>
      </c>
    </row>
    <row r="134" spans="1:8" ht="12.75">
      <c r="A134" s="47"/>
      <c r="B134" s="47"/>
      <c r="C134" s="47">
        <v>4040</v>
      </c>
      <c r="D134" s="59" t="s">
        <v>170</v>
      </c>
      <c r="E134" s="36">
        <v>26098</v>
      </c>
      <c r="F134" s="36">
        <v>28756</v>
      </c>
      <c r="G134" s="36">
        <v>24118</v>
      </c>
      <c r="H134" s="63">
        <f t="shared" si="2"/>
        <v>83.8711920990402</v>
      </c>
    </row>
    <row r="135" spans="1:8" ht="12.75">
      <c r="A135" s="47"/>
      <c r="B135" s="47"/>
      <c r="C135" s="47">
        <v>4110</v>
      </c>
      <c r="D135" s="59" t="s">
        <v>171</v>
      </c>
      <c r="E135" s="36">
        <v>70994</v>
      </c>
      <c r="F135" s="36">
        <v>71354</v>
      </c>
      <c r="G135" s="36">
        <v>35973</v>
      </c>
      <c r="H135" s="63">
        <f t="shared" si="2"/>
        <v>50.41483308574151</v>
      </c>
    </row>
    <row r="136" spans="1:8" ht="12.75">
      <c r="A136" s="47"/>
      <c r="B136" s="47"/>
      <c r="C136" s="47">
        <v>4120</v>
      </c>
      <c r="D136" s="59" t="s">
        <v>172</v>
      </c>
      <c r="E136" s="36">
        <v>9668</v>
      </c>
      <c r="F136" s="36">
        <v>9717</v>
      </c>
      <c r="G136" s="36">
        <v>4899</v>
      </c>
      <c r="H136" s="63">
        <f t="shared" si="2"/>
        <v>50.416795307193574</v>
      </c>
    </row>
    <row r="137" spans="1:8" ht="12.75">
      <c r="A137" s="47"/>
      <c r="B137" s="47"/>
      <c r="C137" s="47">
        <v>4170</v>
      </c>
      <c r="D137" s="59" t="s">
        <v>178</v>
      </c>
      <c r="E137" s="36">
        <v>8700</v>
      </c>
      <c r="F137" s="36">
        <v>9000</v>
      </c>
      <c r="G137" s="36">
        <v>4424</v>
      </c>
      <c r="H137" s="63">
        <f t="shared" si="2"/>
        <v>49.15555555555556</v>
      </c>
    </row>
    <row r="138" spans="1:8" ht="12.75">
      <c r="A138" s="47"/>
      <c r="B138" s="47"/>
      <c r="C138" s="47">
        <v>4210</v>
      </c>
      <c r="D138" s="59" t="s">
        <v>156</v>
      </c>
      <c r="E138" s="36">
        <v>24100</v>
      </c>
      <c r="F138" s="36">
        <v>12463</v>
      </c>
      <c r="G138" s="36">
        <v>7648</v>
      </c>
      <c r="H138" s="63">
        <f t="shared" si="2"/>
        <v>61.36564230121159</v>
      </c>
    </row>
    <row r="139" spans="1:8" ht="12.75">
      <c r="A139" s="47"/>
      <c r="B139" s="47"/>
      <c r="C139" s="47">
        <v>4220</v>
      </c>
      <c r="D139" s="59" t="s">
        <v>203</v>
      </c>
      <c r="E139" s="36">
        <v>35258</v>
      </c>
      <c r="F139" s="36">
        <v>59740</v>
      </c>
      <c r="G139" s="36">
        <v>20085</v>
      </c>
      <c r="H139" s="63">
        <f t="shared" si="2"/>
        <v>33.62068965517241</v>
      </c>
    </row>
    <row r="140" spans="1:8" ht="12.75">
      <c r="A140" s="47"/>
      <c r="B140" s="47"/>
      <c r="C140" s="47">
        <v>4260</v>
      </c>
      <c r="D140" s="59" t="s">
        <v>179</v>
      </c>
      <c r="E140" s="36">
        <v>17840</v>
      </c>
      <c r="F140" s="36">
        <v>18730</v>
      </c>
      <c r="G140" s="36">
        <v>10008</v>
      </c>
      <c r="H140" s="63">
        <f t="shared" si="2"/>
        <v>53.43299519487453</v>
      </c>
    </row>
    <row r="141" spans="1:8" ht="12.75">
      <c r="A141" s="47"/>
      <c r="B141" s="47"/>
      <c r="C141" s="47">
        <v>4270</v>
      </c>
      <c r="D141" s="59" t="s">
        <v>157</v>
      </c>
      <c r="E141" s="36">
        <v>13600</v>
      </c>
      <c r="F141" s="36">
        <v>6283</v>
      </c>
      <c r="G141" s="36"/>
      <c r="H141" s="63">
        <f t="shared" si="2"/>
        <v>0</v>
      </c>
    </row>
    <row r="142" spans="1:8" ht="12.75">
      <c r="A142" s="47"/>
      <c r="B142" s="47"/>
      <c r="C142" s="47">
        <v>4280</v>
      </c>
      <c r="D142" s="59" t="s">
        <v>180</v>
      </c>
      <c r="E142" s="36">
        <v>1094</v>
      </c>
      <c r="F142" s="36">
        <v>1127</v>
      </c>
      <c r="G142" s="36">
        <v>792</v>
      </c>
      <c r="H142" s="63">
        <f t="shared" si="2"/>
        <v>70.27506654835848</v>
      </c>
    </row>
    <row r="143" spans="1:8" ht="12.75">
      <c r="A143" s="47"/>
      <c r="B143" s="47"/>
      <c r="C143" s="47">
        <v>4300</v>
      </c>
      <c r="D143" s="59" t="s">
        <v>158</v>
      </c>
      <c r="E143" s="36">
        <v>16200</v>
      </c>
      <c r="F143" s="36">
        <v>9850</v>
      </c>
      <c r="G143" s="36">
        <v>4769</v>
      </c>
      <c r="H143" s="63">
        <f t="shared" si="2"/>
        <v>48.41624365482234</v>
      </c>
    </row>
    <row r="144" spans="1:8" ht="12.75">
      <c r="A144" s="47"/>
      <c r="B144" s="47"/>
      <c r="C144" s="47">
        <v>4410</v>
      </c>
      <c r="D144" s="59" t="s">
        <v>173</v>
      </c>
      <c r="E144" s="47">
        <v>760</v>
      </c>
      <c r="F144" s="36">
        <v>783</v>
      </c>
      <c r="G144" s="36">
        <v>454</v>
      </c>
      <c r="H144" s="63">
        <f t="shared" si="2"/>
        <v>57.982120051085566</v>
      </c>
    </row>
    <row r="145" spans="1:8" ht="12.75">
      <c r="A145" s="47"/>
      <c r="B145" s="47"/>
      <c r="C145" s="47">
        <v>4430</v>
      </c>
      <c r="D145" s="59" t="s">
        <v>164</v>
      </c>
      <c r="E145" s="47">
        <v>931</v>
      </c>
      <c r="F145" s="36">
        <v>959</v>
      </c>
      <c r="G145" s="36">
        <v>667</v>
      </c>
      <c r="H145" s="63">
        <f t="shared" si="2"/>
        <v>69.55161626694473</v>
      </c>
    </row>
    <row r="146" spans="1:8" ht="15" customHeight="1">
      <c r="A146" s="47"/>
      <c r="B146" s="47"/>
      <c r="C146" s="47">
        <v>4440</v>
      </c>
      <c r="D146" s="59" t="s">
        <v>174</v>
      </c>
      <c r="E146" s="36">
        <v>20270</v>
      </c>
      <c r="F146" s="36">
        <v>21034</v>
      </c>
      <c r="G146" s="36">
        <v>16150</v>
      </c>
      <c r="H146" s="63">
        <f t="shared" si="2"/>
        <v>76.78045069886849</v>
      </c>
    </row>
    <row r="147" spans="1:8" ht="12.75">
      <c r="A147" s="47"/>
      <c r="B147" s="47">
        <v>80110</v>
      </c>
      <c r="C147" s="47"/>
      <c r="D147" s="59" t="s">
        <v>204</v>
      </c>
      <c r="E147" s="36">
        <v>861816</v>
      </c>
      <c r="F147" s="36">
        <f>SUM(F148:F163)</f>
        <v>953175</v>
      </c>
      <c r="G147" s="36">
        <f>SUM(G148:G163)</f>
        <v>466005</v>
      </c>
      <c r="H147" s="63">
        <f t="shared" si="2"/>
        <v>48.889763159965376</v>
      </c>
    </row>
    <row r="148" spans="1:8" ht="15" customHeight="1">
      <c r="A148" s="47"/>
      <c r="B148" s="47"/>
      <c r="C148" s="47">
        <v>3020</v>
      </c>
      <c r="D148" s="59" t="s">
        <v>177</v>
      </c>
      <c r="E148" s="36">
        <v>50980</v>
      </c>
      <c r="F148" s="36">
        <v>52089</v>
      </c>
      <c r="G148" s="36">
        <v>23189</v>
      </c>
      <c r="H148" s="63">
        <f t="shared" si="2"/>
        <v>44.51803643763559</v>
      </c>
    </row>
    <row r="149" spans="1:8" ht="12.75">
      <c r="A149" s="47"/>
      <c r="B149" s="47"/>
      <c r="C149" s="47">
        <v>4010</v>
      </c>
      <c r="D149" s="59" t="s">
        <v>169</v>
      </c>
      <c r="E149" s="36">
        <v>518409</v>
      </c>
      <c r="F149" s="36">
        <v>586228</v>
      </c>
      <c r="G149" s="36">
        <v>261451</v>
      </c>
      <c r="H149" s="63">
        <f t="shared" si="2"/>
        <v>44.59885914695307</v>
      </c>
    </row>
    <row r="150" spans="1:8" ht="12.75">
      <c r="A150" s="47"/>
      <c r="B150" s="47"/>
      <c r="C150" s="47">
        <v>4040</v>
      </c>
      <c r="D150" s="59" t="s">
        <v>170</v>
      </c>
      <c r="E150" s="36">
        <v>42239</v>
      </c>
      <c r="F150" s="36">
        <v>44065</v>
      </c>
      <c r="G150" s="36">
        <v>32150</v>
      </c>
      <c r="H150" s="63">
        <f t="shared" si="2"/>
        <v>72.96039940996256</v>
      </c>
    </row>
    <row r="151" spans="1:8" ht="12.75">
      <c r="A151" s="47"/>
      <c r="B151" s="47"/>
      <c r="C151" s="47">
        <v>4110</v>
      </c>
      <c r="D151" s="59" t="s">
        <v>171</v>
      </c>
      <c r="E151" s="36">
        <v>110460</v>
      </c>
      <c r="F151" s="36">
        <v>122168</v>
      </c>
      <c r="G151" s="36">
        <v>57308</v>
      </c>
      <c r="H151" s="63">
        <f t="shared" si="2"/>
        <v>46.90917425184991</v>
      </c>
    </row>
    <row r="152" spans="1:8" ht="12.75">
      <c r="A152" s="47"/>
      <c r="B152" s="47"/>
      <c r="C152" s="47">
        <v>4120</v>
      </c>
      <c r="D152" s="59" t="s">
        <v>172</v>
      </c>
      <c r="E152" s="36">
        <v>16840</v>
      </c>
      <c r="F152" s="36">
        <v>16637</v>
      </c>
      <c r="G152" s="36">
        <v>7805</v>
      </c>
      <c r="H152" s="63">
        <f t="shared" si="2"/>
        <v>46.91350604075254</v>
      </c>
    </row>
    <row r="153" spans="1:8" ht="25.5">
      <c r="A153" s="47"/>
      <c r="B153" s="47"/>
      <c r="C153" s="47">
        <v>4140</v>
      </c>
      <c r="D153" s="59" t="s">
        <v>199</v>
      </c>
      <c r="E153" s="36">
        <v>2990</v>
      </c>
      <c r="F153" s="36">
        <v>3395</v>
      </c>
      <c r="G153" s="36"/>
      <c r="H153" s="63">
        <f t="shared" si="2"/>
        <v>0</v>
      </c>
    </row>
    <row r="154" spans="1:8" ht="12.75">
      <c r="A154" s="47"/>
      <c r="B154" s="47"/>
      <c r="C154" s="47">
        <v>4210</v>
      </c>
      <c r="D154" s="59" t="s">
        <v>156</v>
      </c>
      <c r="E154" s="36">
        <v>19020</v>
      </c>
      <c r="F154" s="36">
        <v>19591</v>
      </c>
      <c r="G154" s="36">
        <v>13171</v>
      </c>
      <c r="H154" s="63">
        <f t="shared" si="2"/>
        <v>67.22985044152928</v>
      </c>
    </row>
    <row r="155" spans="1:8" ht="12.75" customHeight="1">
      <c r="A155" s="47"/>
      <c r="B155" s="47"/>
      <c r="C155" s="47">
        <v>4240</v>
      </c>
      <c r="D155" s="59" t="s">
        <v>200</v>
      </c>
      <c r="E155" s="36">
        <v>2949</v>
      </c>
      <c r="F155" s="36">
        <v>4038</v>
      </c>
      <c r="G155" s="36">
        <v>2241</v>
      </c>
      <c r="H155" s="63">
        <f t="shared" si="2"/>
        <v>55.497771173848435</v>
      </c>
    </row>
    <row r="156" spans="1:8" ht="12.75">
      <c r="A156" s="47"/>
      <c r="B156" s="47"/>
      <c r="C156" s="47">
        <v>4260</v>
      </c>
      <c r="D156" s="59" t="s">
        <v>179</v>
      </c>
      <c r="E156" s="36">
        <v>33447</v>
      </c>
      <c r="F156" s="36">
        <v>34451</v>
      </c>
      <c r="G156" s="36">
        <v>18354</v>
      </c>
      <c r="H156" s="63">
        <f t="shared" si="2"/>
        <v>53.275666889204956</v>
      </c>
    </row>
    <row r="157" spans="1:8" ht="12.75">
      <c r="A157" s="47"/>
      <c r="B157" s="47"/>
      <c r="C157" s="47">
        <v>4270</v>
      </c>
      <c r="D157" s="59" t="s">
        <v>157</v>
      </c>
      <c r="E157" s="36">
        <v>5540</v>
      </c>
      <c r="F157" s="36">
        <v>5707</v>
      </c>
      <c r="G157" s="36">
        <v>1883</v>
      </c>
      <c r="H157" s="63">
        <f t="shared" si="2"/>
        <v>32.994568074294726</v>
      </c>
    </row>
    <row r="158" spans="1:8" ht="12.75">
      <c r="A158" s="47"/>
      <c r="B158" s="47"/>
      <c r="C158" s="47">
        <v>4280</v>
      </c>
      <c r="D158" s="59" t="s">
        <v>180</v>
      </c>
      <c r="E158" s="36">
        <v>1345</v>
      </c>
      <c r="F158" s="36">
        <v>1385</v>
      </c>
      <c r="G158" s="36">
        <v>1344</v>
      </c>
      <c r="H158" s="63">
        <f t="shared" si="2"/>
        <v>97.03971119133574</v>
      </c>
    </row>
    <row r="159" spans="1:8" ht="12.75">
      <c r="A159" s="47"/>
      <c r="B159" s="47"/>
      <c r="C159" s="47">
        <v>4300</v>
      </c>
      <c r="D159" s="59" t="s">
        <v>158</v>
      </c>
      <c r="E159" s="36">
        <v>21750</v>
      </c>
      <c r="F159" s="36">
        <v>21087</v>
      </c>
      <c r="G159" s="36">
        <v>16231</v>
      </c>
      <c r="H159" s="63">
        <f t="shared" si="2"/>
        <v>76.97159387300232</v>
      </c>
    </row>
    <row r="160" spans="1:8" ht="12.75">
      <c r="A160" s="47"/>
      <c r="B160" s="47"/>
      <c r="C160" s="47">
        <v>4350</v>
      </c>
      <c r="D160" s="59" t="s">
        <v>181</v>
      </c>
      <c r="E160" s="47"/>
      <c r="F160" s="36">
        <v>1300</v>
      </c>
      <c r="G160" s="36">
        <v>475</v>
      </c>
      <c r="H160" s="63">
        <f t="shared" si="2"/>
        <v>36.53846153846154</v>
      </c>
    </row>
    <row r="161" spans="1:8" ht="12.75">
      <c r="A161" s="47"/>
      <c r="B161" s="47"/>
      <c r="C161" s="47">
        <v>4410</v>
      </c>
      <c r="D161" s="59" t="s">
        <v>173</v>
      </c>
      <c r="E161" s="36">
        <v>1746</v>
      </c>
      <c r="F161" s="36">
        <v>1799</v>
      </c>
      <c r="G161" s="36">
        <v>780</v>
      </c>
      <c r="H161" s="63">
        <f t="shared" si="2"/>
        <v>43.357420789327406</v>
      </c>
    </row>
    <row r="162" spans="1:8" ht="12.75">
      <c r="A162" s="47"/>
      <c r="B162" s="47"/>
      <c r="C162" s="47">
        <v>4430</v>
      </c>
      <c r="D162" s="59" t="s">
        <v>164</v>
      </c>
      <c r="E162" s="36">
        <v>1080</v>
      </c>
      <c r="F162" s="36">
        <v>1112</v>
      </c>
      <c r="G162" s="36">
        <v>923</v>
      </c>
      <c r="H162" s="63">
        <f t="shared" si="2"/>
        <v>83.00359712230217</v>
      </c>
    </row>
    <row r="163" spans="1:8" ht="15.75" customHeight="1">
      <c r="A163" s="47"/>
      <c r="B163" s="47"/>
      <c r="C163" s="47">
        <v>4440</v>
      </c>
      <c r="D163" s="59" t="s">
        <v>174</v>
      </c>
      <c r="E163" s="36">
        <v>33021</v>
      </c>
      <c r="F163" s="36">
        <v>38123</v>
      </c>
      <c r="G163" s="36">
        <v>28700</v>
      </c>
      <c r="H163" s="63">
        <f t="shared" si="2"/>
        <v>75.28263777771949</v>
      </c>
    </row>
    <row r="164" spans="1:8" ht="12.75">
      <c r="A164" s="47"/>
      <c r="B164" s="47">
        <v>80113</v>
      </c>
      <c r="C164" s="47"/>
      <c r="D164" s="59" t="s">
        <v>205</v>
      </c>
      <c r="E164" s="36">
        <v>266847</v>
      </c>
      <c r="F164" s="36">
        <f>SUM(F165:F166)</f>
        <v>263375</v>
      </c>
      <c r="G164" s="36">
        <f>SUM(G165:G166)</f>
        <v>158673</v>
      </c>
      <c r="H164" s="63">
        <f t="shared" si="2"/>
        <v>60.246037019458946</v>
      </c>
    </row>
    <row r="165" spans="1:8" ht="12.75">
      <c r="A165" s="47"/>
      <c r="B165" s="47"/>
      <c r="C165" s="47">
        <v>4210</v>
      </c>
      <c r="D165" s="59" t="s">
        <v>156</v>
      </c>
      <c r="E165" s="47"/>
      <c r="F165" s="36">
        <v>4800</v>
      </c>
      <c r="G165" s="36">
        <v>1738</v>
      </c>
      <c r="H165" s="63">
        <f t="shared" si="2"/>
        <v>36.208333333333336</v>
      </c>
    </row>
    <row r="166" spans="1:8" ht="12.75">
      <c r="A166" s="47"/>
      <c r="B166" s="47"/>
      <c r="C166" s="47">
        <v>4300</v>
      </c>
      <c r="D166" s="59" t="s">
        <v>158</v>
      </c>
      <c r="E166" s="36">
        <v>266847</v>
      </c>
      <c r="F166" s="36">
        <v>258575</v>
      </c>
      <c r="G166" s="36">
        <v>156935</v>
      </c>
      <c r="H166" s="63">
        <f t="shared" si="2"/>
        <v>60.69225563182829</v>
      </c>
    </row>
    <row r="167" spans="1:8" ht="12.75">
      <c r="A167" s="47"/>
      <c r="B167" s="47">
        <v>80146</v>
      </c>
      <c r="C167" s="47"/>
      <c r="D167" s="59" t="s">
        <v>206</v>
      </c>
      <c r="E167" s="36">
        <v>17281</v>
      </c>
      <c r="F167" s="36">
        <v>18996</v>
      </c>
      <c r="G167" s="36">
        <f>G168</f>
        <v>12434</v>
      </c>
      <c r="H167" s="63">
        <f t="shared" si="2"/>
        <v>65.45588544956833</v>
      </c>
    </row>
    <row r="168" spans="1:8" ht="12.75">
      <c r="A168" s="47"/>
      <c r="B168" s="47"/>
      <c r="C168" s="47">
        <v>3250</v>
      </c>
      <c r="D168" s="59" t="s">
        <v>207</v>
      </c>
      <c r="E168" s="36">
        <v>17281</v>
      </c>
      <c r="F168" s="36">
        <v>18996</v>
      </c>
      <c r="G168" s="36">
        <v>12434</v>
      </c>
      <c r="H168" s="63">
        <f t="shared" si="2"/>
        <v>65.45588544956833</v>
      </c>
    </row>
    <row r="169" spans="1:8" ht="12.75">
      <c r="A169" s="47"/>
      <c r="B169" s="47">
        <v>80195</v>
      </c>
      <c r="C169" s="47"/>
      <c r="D169" s="59" t="s">
        <v>23</v>
      </c>
      <c r="E169" s="36">
        <v>24022</v>
      </c>
      <c r="F169" s="36">
        <f>SUM(F170:F178)</f>
        <v>110800</v>
      </c>
      <c r="G169" s="36">
        <f>SUM(G170:G178)</f>
        <v>52132</v>
      </c>
      <c r="H169" s="63">
        <f t="shared" si="2"/>
        <v>47.05054151624549</v>
      </c>
    </row>
    <row r="170" spans="1:8" ht="15" customHeight="1">
      <c r="A170" s="47"/>
      <c r="B170" s="47"/>
      <c r="C170" s="47">
        <v>3020</v>
      </c>
      <c r="D170" s="59" t="s">
        <v>177</v>
      </c>
      <c r="E170" s="47"/>
      <c r="F170" s="36">
        <v>200</v>
      </c>
      <c r="G170" s="36"/>
      <c r="H170" s="63">
        <f t="shared" si="2"/>
        <v>0</v>
      </c>
    </row>
    <row r="171" spans="1:8" ht="12.75">
      <c r="A171" s="47"/>
      <c r="B171" s="47"/>
      <c r="C171" s="47">
        <v>4010</v>
      </c>
      <c r="D171" s="59" t="s">
        <v>169</v>
      </c>
      <c r="E171" s="47"/>
      <c r="F171" s="36">
        <v>62500</v>
      </c>
      <c r="G171" s="36">
        <v>28312</v>
      </c>
      <c r="H171" s="63">
        <f t="shared" si="2"/>
        <v>45.2992</v>
      </c>
    </row>
    <row r="172" spans="1:8" ht="12.75">
      <c r="A172" s="47"/>
      <c r="B172" s="47"/>
      <c r="C172" s="47">
        <v>4110</v>
      </c>
      <c r="D172" s="59" t="s">
        <v>171</v>
      </c>
      <c r="E172" s="47">
        <v>50</v>
      </c>
      <c r="F172" s="36">
        <v>10820</v>
      </c>
      <c r="G172" s="36">
        <v>4776</v>
      </c>
      <c r="H172" s="63">
        <f t="shared" si="2"/>
        <v>44.14048059149722</v>
      </c>
    </row>
    <row r="173" spans="1:8" ht="12.75">
      <c r="A173" s="47"/>
      <c r="B173" s="47"/>
      <c r="C173" s="47">
        <v>4120</v>
      </c>
      <c r="D173" s="59" t="s">
        <v>172</v>
      </c>
      <c r="E173" s="47"/>
      <c r="F173" s="36">
        <v>1540</v>
      </c>
      <c r="G173" s="36">
        <v>679</v>
      </c>
      <c r="H173" s="63">
        <f t="shared" si="2"/>
        <v>44.090909090909086</v>
      </c>
    </row>
    <row r="174" spans="1:8" ht="12.75">
      <c r="A174" s="47"/>
      <c r="B174" s="47"/>
      <c r="C174" s="47">
        <v>4170</v>
      </c>
      <c r="D174" s="59" t="s">
        <v>178</v>
      </c>
      <c r="E174" s="47"/>
      <c r="F174" s="36">
        <v>800</v>
      </c>
      <c r="G174" s="36"/>
      <c r="H174" s="63">
        <f t="shared" si="2"/>
        <v>0</v>
      </c>
    </row>
    <row r="175" spans="1:8" ht="12.75">
      <c r="A175" s="47"/>
      <c r="B175" s="47"/>
      <c r="C175" s="47">
        <v>4210</v>
      </c>
      <c r="D175" s="59" t="s">
        <v>156</v>
      </c>
      <c r="E175" s="36">
        <v>3000</v>
      </c>
      <c r="F175" s="36">
        <v>5000</v>
      </c>
      <c r="G175" s="36">
        <v>746</v>
      </c>
      <c r="H175" s="63">
        <f t="shared" si="2"/>
        <v>14.92</v>
      </c>
    </row>
    <row r="176" spans="1:8" ht="12.75">
      <c r="A176" s="47"/>
      <c r="B176" s="47"/>
      <c r="C176" s="47">
        <v>4300</v>
      </c>
      <c r="D176" s="59" t="s">
        <v>158</v>
      </c>
      <c r="E176" s="36">
        <v>1550</v>
      </c>
      <c r="F176" s="36">
        <v>1750</v>
      </c>
      <c r="G176" s="36">
        <v>1049</v>
      </c>
      <c r="H176" s="63">
        <f t="shared" si="2"/>
        <v>59.94285714285714</v>
      </c>
    </row>
    <row r="177" spans="1:8" ht="12.75">
      <c r="A177" s="47"/>
      <c r="B177" s="47"/>
      <c r="C177" s="47">
        <v>4410</v>
      </c>
      <c r="D177" s="59" t="s">
        <v>173</v>
      </c>
      <c r="E177" s="47"/>
      <c r="F177" s="36">
        <v>250</v>
      </c>
      <c r="G177" s="36">
        <v>240</v>
      </c>
      <c r="H177" s="63">
        <f t="shared" si="2"/>
        <v>96</v>
      </c>
    </row>
    <row r="178" spans="1:8" ht="14.25" customHeight="1">
      <c r="A178" s="47"/>
      <c r="B178" s="47"/>
      <c r="C178" s="47">
        <v>4440</v>
      </c>
      <c r="D178" s="59" t="s">
        <v>174</v>
      </c>
      <c r="E178" s="36">
        <v>19422</v>
      </c>
      <c r="F178" s="36">
        <v>27940</v>
      </c>
      <c r="G178" s="36">
        <v>16330</v>
      </c>
      <c r="H178" s="63">
        <f t="shared" si="2"/>
        <v>58.44667143879743</v>
      </c>
    </row>
    <row r="179" spans="1:8" ht="12.75">
      <c r="A179" s="49">
        <v>851</v>
      </c>
      <c r="B179" s="49"/>
      <c r="C179" s="49"/>
      <c r="D179" s="61" t="s">
        <v>208</v>
      </c>
      <c r="E179" s="50">
        <v>169902</v>
      </c>
      <c r="F179" s="50">
        <v>134200</v>
      </c>
      <c r="G179" s="50">
        <f>G180+G187</f>
        <v>10839</v>
      </c>
      <c r="H179" s="64">
        <f t="shared" si="2"/>
        <v>8.076751117734725</v>
      </c>
    </row>
    <row r="180" spans="1:8" ht="12.75">
      <c r="A180" s="47"/>
      <c r="B180" s="47">
        <v>85154</v>
      </c>
      <c r="C180" s="47"/>
      <c r="D180" s="59" t="s">
        <v>209</v>
      </c>
      <c r="E180" s="36">
        <v>94902</v>
      </c>
      <c r="F180" s="36">
        <f>SUM(F182:F186)</f>
        <v>84200</v>
      </c>
      <c r="G180" s="36">
        <f>SUM(G181:G186)</f>
        <v>8283</v>
      </c>
      <c r="H180" s="63">
        <f t="shared" si="2"/>
        <v>9.83729216152019</v>
      </c>
    </row>
    <row r="181" spans="1:8" ht="12.75" hidden="1">
      <c r="A181" s="47"/>
      <c r="B181" s="47"/>
      <c r="F181" s="11"/>
      <c r="G181" s="36"/>
      <c r="H181" s="63" t="e">
        <f t="shared" si="2"/>
        <v>#DIV/0!</v>
      </c>
    </row>
    <row r="182" spans="1:8" ht="41.25" customHeight="1">
      <c r="A182" s="47"/>
      <c r="B182" s="47"/>
      <c r="C182" s="47">
        <v>2830</v>
      </c>
      <c r="D182" s="59" t="s">
        <v>265</v>
      </c>
      <c r="E182" s="47">
        <v>0</v>
      </c>
      <c r="F182" s="36">
        <v>2000</v>
      </c>
      <c r="G182" s="36"/>
      <c r="H182" s="63">
        <f t="shared" si="2"/>
        <v>0</v>
      </c>
    </row>
    <row r="183" spans="1:8" ht="12.75">
      <c r="A183" s="47"/>
      <c r="B183" s="47"/>
      <c r="C183" s="47">
        <v>4170</v>
      </c>
      <c r="D183" s="59" t="s">
        <v>178</v>
      </c>
      <c r="E183" s="47"/>
      <c r="F183" s="36">
        <v>5400</v>
      </c>
      <c r="G183" s="36"/>
      <c r="H183" s="63">
        <f t="shared" si="2"/>
        <v>0</v>
      </c>
    </row>
    <row r="184" spans="1:8" ht="12.75">
      <c r="A184" s="47"/>
      <c r="B184" s="47"/>
      <c r="C184" s="47">
        <v>4210</v>
      </c>
      <c r="D184" s="59" t="s">
        <v>156</v>
      </c>
      <c r="E184" s="36">
        <v>32922</v>
      </c>
      <c r="F184" s="36">
        <v>30000</v>
      </c>
      <c r="G184" s="36">
        <v>2158</v>
      </c>
      <c r="H184" s="63">
        <f t="shared" si="2"/>
        <v>7.193333333333333</v>
      </c>
    </row>
    <row r="185" spans="1:8" ht="12.75">
      <c r="A185" s="47"/>
      <c r="B185" s="47"/>
      <c r="C185" s="47">
        <v>4300</v>
      </c>
      <c r="D185" s="59" t="s">
        <v>158</v>
      </c>
      <c r="E185" s="36">
        <v>61180</v>
      </c>
      <c r="F185" s="36">
        <v>45800</v>
      </c>
      <c r="G185" s="36">
        <v>6125</v>
      </c>
      <c r="H185" s="63">
        <f t="shared" si="2"/>
        <v>13.373362445414847</v>
      </c>
    </row>
    <row r="186" spans="1:8" ht="12.75">
      <c r="A186" s="47"/>
      <c r="B186" s="47"/>
      <c r="C186" s="47">
        <v>4410</v>
      </c>
      <c r="D186" s="59" t="s">
        <v>173</v>
      </c>
      <c r="E186" s="47">
        <v>800</v>
      </c>
      <c r="F186" s="36">
        <v>1000</v>
      </c>
      <c r="G186" s="36"/>
      <c r="H186" s="63">
        <f t="shared" si="2"/>
        <v>0</v>
      </c>
    </row>
    <row r="187" spans="1:8" ht="12.75">
      <c r="A187" s="47"/>
      <c r="B187" s="47">
        <v>85195</v>
      </c>
      <c r="C187" s="47"/>
      <c r="D187" s="59" t="s">
        <v>23</v>
      </c>
      <c r="E187" s="36">
        <v>75000</v>
      </c>
      <c r="F187" s="36">
        <f>SUM(F188:F189)</f>
        <v>50000</v>
      </c>
      <c r="G187" s="36">
        <f>SUM(G188:G189)</f>
        <v>2556</v>
      </c>
      <c r="H187" s="63">
        <f t="shared" si="2"/>
        <v>5.112</v>
      </c>
    </row>
    <row r="188" spans="1:8" ht="12.75">
      <c r="A188" s="47"/>
      <c r="B188" s="47"/>
      <c r="C188" s="47">
        <v>4210</v>
      </c>
      <c r="D188" s="59" t="s">
        <v>156</v>
      </c>
      <c r="E188" s="47"/>
      <c r="F188" s="36">
        <v>25000</v>
      </c>
      <c r="G188" s="36">
        <v>2556</v>
      </c>
      <c r="H188" s="63">
        <f t="shared" si="2"/>
        <v>10.224</v>
      </c>
    </row>
    <row r="189" spans="1:8" ht="12.75">
      <c r="A189" s="47"/>
      <c r="B189" s="47"/>
      <c r="C189" s="47">
        <v>4270</v>
      </c>
      <c r="D189" s="59" t="s">
        <v>211</v>
      </c>
      <c r="E189" s="36">
        <v>75000</v>
      </c>
      <c r="F189" s="36">
        <v>25000</v>
      </c>
      <c r="G189" s="36"/>
      <c r="H189" s="63">
        <f t="shared" si="2"/>
        <v>0</v>
      </c>
    </row>
    <row r="190" spans="1:8" ht="12.75">
      <c r="A190" s="49">
        <v>852</v>
      </c>
      <c r="B190" s="49"/>
      <c r="C190" s="49"/>
      <c r="D190" s="61" t="s">
        <v>122</v>
      </c>
      <c r="E190" s="49" t="e">
        <v>#REF!</v>
      </c>
      <c r="F190" s="50">
        <v>1268516</v>
      </c>
      <c r="G190" s="50">
        <f>G191+G198+G200+G202+G205+G220+G223</f>
        <v>630285</v>
      </c>
      <c r="H190" s="64">
        <f t="shared" si="2"/>
        <v>49.68679937817103</v>
      </c>
    </row>
    <row r="191" spans="1:8" ht="26.25" customHeight="1">
      <c r="A191" s="47"/>
      <c r="B191" s="47">
        <v>85212</v>
      </c>
      <c r="C191" s="47"/>
      <c r="D191" s="59" t="s">
        <v>212</v>
      </c>
      <c r="E191" s="36">
        <v>357346</v>
      </c>
      <c r="F191" s="36">
        <f>SUM(F192:F197)</f>
        <v>716000</v>
      </c>
      <c r="G191" s="36">
        <f>SUM(G192:G197)</f>
        <v>365342</v>
      </c>
      <c r="H191" s="63">
        <f t="shared" si="2"/>
        <v>51.02541899441341</v>
      </c>
    </row>
    <row r="192" spans="1:8" ht="12.75">
      <c r="A192" s="47"/>
      <c r="B192" s="47"/>
      <c r="C192" s="47">
        <v>3110</v>
      </c>
      <c r="D192" s="59" t="s">
        <v>213</v>
      </c>
      <c r="E192" s="36">
        <v>338544</v>
      </c>
      <c r="F192" s="36">
        <v>691680</v>
      </c>
      <c r="G192" s="36">
        <v>352945</v>
      </c>
      <c r="H192" s="63">
        <f t="shared" si="2"/>
        <v>51.02720911404117</v>
      </c>
    </row>
    <row r="193" spans="1:8" ht="12.75">
      <c r="A193" s="47"/>
      <c r="B193" s="47"/>
      <c r="C193" s="47">
        <v>4010</v>
      </c>
      <c r="D193" s="59" t="s">
        <v>169</v>
      </c>
      <c r="E193" s="36">
        <v>5325</v>
      </c>
      <c r="F193" s="36">
        <v>8665</v>
      </c>
      <c r="G193" s="36">
        <v>4332</v>
      </c>
      <c r="H193" s="63">
        <f t="shared" si="2"/>
        <v>49.99422965954991</v>
      </c>
    </row>
    <row r="194" spans="1:8" ht="12.75">
      <c r="A194" s="47"/>
      <c r="B194" s="47"/>
      <c r="C194" s="47">
        <v>4110</v>
      </c>
      <c r="D194" s="59" t="s">
        <v>171</v>
      </c>
      <c r="E194" s="36">
        <v>10968</v>
      </c>
      <c r="F194" s="36">
        <v>11576</v>
      </c>
      <c r="G194" s="36">
        <v>6465</v>
      </c>
      <c r="H194" s="63">
        <f t="shared" si="2"/>
        <v>55.84830684174153</v>
      </c>
    </row>
    <row r="195" spans="1:8" ht="12.75">
      <c r="A195" s="47"/>
      <c r="B195" s="47"/>
      <c r="C195" s="47">
        <v>4120</v>
      </c>
      <c r="D195" s="59" t="s">
        <v>172</v>
      </c>
      <c r="E195" s="47">
        <v>131</v>
      </c>
      <c r="F195" s="36">
        <v>213</v>
      </c>
      <c r="G195" s="36">
        <v>106</v>
      </c>
      <c r="H195" s="63">
        <f t="shared" si="2"/>
        <v>49.76525821596245</v>
      </c>
    </row>
    <row r="196" spans="1:8" ht="12.75">
      <c r="A196" s="47"/>
      <c r="B196" s="47"/>
      <c r="C196" s="47">
        <v>4210</v>
      </c>
      <c r="D196" s="59" t="s">
        <v>156</v>
      </c>
      <c r="E196" s="47">
        <v>964</v>
      </c>
      <c r="F196" s="36">
        <v>2410</v>
      </c>
      <c r="G196" s="36">
        <v>145</v>
      </c>
      <c r="H196" s="63">
        <f t="shared" si="2"/>
        <v>6.016597510373444</v>
      </c>
    </row>
    <row r="197" spans="1:8" ht="12.75">
      <c r="A197" s="47"/>
      <c r="B197" s="47"/>
      <c r="C197" s="47">
        <v>4300</v>
      </c>
      <c r="D197" s="59" t="s">
        <v>158</v>
      </c>
      <c r="E197" s="36">
        <v>1414</v>
      </c>
      <c r="F197" s="36">
        <v>1456</v>
      </c>
      <c r="G197" s="36">
        <v>1349</v>
      </c>
      <c r="H197" s="63">
        <f aca="true" t="shared" si="3" ref="H197:H260">G197/F197%</f>
        <v>92.6510989010989</v>
      </c>
    </row>
    <row r="198" spans="1:8" ht="40.5" customHeight="1">
      <c r="A198" s="47"/>
      <c r="B198" s="47">
        <v>85213</v>
      </c>
      <c r="C198" s="47"/>
      <c r="D198" s="59" t="s">
        <v>124</v>
      </c>
      <c r="E198" s="36">
        <v>6900</v>
      </c>
      <c r="F198" s="36">
        <v>6500</v>
      </c>
      <c r="G198" s="36">
        <f>G199</f>
        <v>2179</v>
      </c>
      <c r="H198" s="63">
        <f t="shared" si="3"/>
        <v>33.52307692307692</v>
      </c>
    </row>
    <row r="199" spans="1:8" ht="12.75">
      <c r="A199" s="47"/>
      <c r="B199" s="47"/>
      <c r="C199" s="47">
        <v>4130</v>
      </c>
      <c r="D199" s="59" t="s">
        <v>214</v>
      </c>
      <c r="E199" s="36">
        <v>6900</v>
      </c>
      <c r="F199" s="36">
        <v>6500</v>
      </c>
      <c r="G199" s="36">
        <v>2179</v>
      </c>
      <c r="H199" s="63">
        <f t="shared" si="3"/>
        <v>33.52307692307692</v>
      </c>
    </row>
    <row r="200" spans="1:8" ht="25.5">
      <c r="A200" s="47"/>
      <c r="B200" s="47">
        <v>85214</v>
      </c>
      <c r="C200" s="47"/>
      <c r="D200" s="59" t="s">
        <v>215</v>
      </c>
      <c r="E200" s="47" t="e">
        <v>#REF!</v>
      </c>
      <c r="F200" s="36">
        <v>167690</v>
      </c>
      <c r="G200" s="36">
        <f>G201</f>
        <v>66774</v>
      </c>
      <c r="H200" s="63">
        <f t="shared" si="3"/>
        <v>39.81990577851989</v>
      </c>
    </row>
    <row r="201" spans="1:8" ht="12.75">
      <c r="A201" s="47"/>
      <c r="B201" s="47"/>
      <c r="C201" s="47">
        <v>3110</v>
      </c>
      <c r="D201" s="59" t="s">
        <v>213</v>
      </c>
      <c r="E201" s="36">
        <v>95634</v>
      </c>
      <c r="F201" s="36">
        <v>167690</v>
      </c>
      <c r="G201" s="36">
        <v>66774</v>
      </c>
      <c r="H201" s="63">
        <f t="shared" si="3"/>
        <v>39.81990577851989</v>
      </c>
    </row>
    <row r="202" spans="1:8" ht="12.75">
      <c r="A202" s="47"/>
      <c r="B202" s="47">
        <v>85215</v>
      </c>
      <c r="C202" s="47"/>
      <c r="D202" s="59" t="s">
        <v>216</v>
      </c>
      <c r="E202" s="36">
        <v>135990</v>
      </c>
      <c r="F202" s="36">
        <v>110950</v>
      </c>
      <c r="G202" s="36">
        <f>SUM(G203:G204)</f>
        <v>51771</v>
      </c>
      <c r="H202" s="63">
        <f t="shared" si="3"/>
        <v>46.66155926092835</v>
      </c>
    </row>
    <row r="203" spans="1:8" ht="12.75">
      <c r="A203" s="47"/>
      <c r="B203" s="47"/>
      <c r="C203" s="47">
        <v>3110</v>
      </c>
      <c r="D203" s="59" t="s">
        <v>213</v>
      </c>
      <c r="E203" s="36">
        <v>135990</v>
      </c>
      <c r="F203" s="36">
        <v>110380</v>
      </c>
      <c r="G203" s="36">
        <v>51420</v>
      </c>
      <c r="H203" s="63">
        <f t="shared" si="3"/>
        <v>46.5845261822794</v>
      </c>
    </row>
    <row r="204" spans="1:8" ht="12.75">
      <c r="A204" s="47"/>
      <c r="B204" s="47"/>
      <c r="C204" s="47">
        <v>4300</v>
      </c>
      <c r="D204" s="59" t="s">
        <v>158</v>
      </c>
      <c r="E204" s="47">
        <v>0</v>
      </c>
      <c r="F204" s="36">
        <v>570</v>
      </c>
      <c r="G204" s="36">
        <v>351</v>
      </c>
      <c r="H204" s="63">
        <f t="shared" si="3"/>
        <v>61.57894736842105</v>
      </c>
    </row>
    <row r="205" spans="1:8" ht="12.75">
      <c r="A205" s="47"/>
      <c r="B205" s="47">
        <v>85219</v>
      </c>
      <c r="C205" s="47"/>
      <c r="D205" s="59" t="s">
        <v>126</v>
      </c>
      <c r="E205" s="36">
        <v>173235</v>
      </c>
      <c r="F205" s="36">
        <f>SUM(F206:F219)</f>
        <v>216182</v>
      </c>
      <c r="G205" s="36">
        <f>SUM(G206:G219)</f>
        <v>108653</v>
      </c>
      <c r="H205" s="63">
        <f t="shared" si="3"/>
        <v>50.25996613964159</v>
      </c>
    </row>
    <row r="206" spans="1:8" ht="14.25" customHeight="1">
      <c r="A206" s="47"/>
      <c r="B206" s="47"/>
      <c r="C206" s="47">
        <v>3020</v>
      </c>
      <c r="D206" s="59" t="s">
        <v>177</v>
      </c>
      <c r="E206" s="47">
        <v>170</v>
      </c>
      <c r="F206" s="36">
        <v>340</v>
      </c>
      <c r="G206" s="36">
        <v>46</v>
      </c>
      <c r="H206" s="63">
        <f t="shared" si="3"/>
        <v>13.529411764705882</v>
      </c>
    </row>
    <row r="207" spans="1:8" ht="12.75">
      <c r="A207" s="47"/>
      <c r="B207" s="47"/>
      <c r="C207" s="47">
        <v>4010</v>
      </c>
      <c r="D207" s="59" t="s">
        <v>169</v>
      </c>
      <c r="E207" s="36">
        <v>117850</v>
      </c>
      <c r="F207" s="36">
        <v>151010</v>
      </c>
      <c r="G207" s="36">
        <v>64907</v>
      </c>
      <c r="H207" s="63">
        <f t="shared" si="3"/>
        <v>42.98192172703795</v>
      </c>
    </row>
    <row r="208" spans="1:8" ht="12.75">
      <c r="A208" s="47"/>
      <c r="B208" s="47"/>
      <c r="C208" s="47">
        <v>4040</v>
      </c>
      <c r="D208" s="59" t="s">
        <v>170</v>
      </c>
      <c r="E208" s="36">
        <v>6760</v>
      </c>
      <c r="F208" s="36">
        <v>10461</v>
      </c>
      <c r="G208" s="36">
        <v>10096</v>
      </c>
      <c r="H208" s="63">
        <f t="shared" si="3"/>
        <v>96.51084982315267</v>
      </c>
    </row>
    <row r="209" spans="1:8" ht="12.75">
      <c r="A209" s="47"/>
      <c r="B209" s="47"/>
      <c r="C209" s="47">
        <v>4110</v>
      </c>
      <c r="D209" s="59" t="s">
        <v>171</v>
      </c>
      <c r="E209" s="36">
        <v>22010</v>
      </c>
      <c r="F209" s="36">
        <v>24406</v>
      </c>
      <c r="G209" s="36">
        <v>13159</v>
      </c>
      <c r="H209" s="63">
        <f t="shared" si="3"/>
        <v>53.917069573055805</v>
      </c>
    </row>
    <row r="210" spans="1:8" ht="12.75">
      <c r="A210" s="47"/>
      <c r="B210" s="47"/>
      <c r="C210" s="47">
        <v>4120</v>
      </c>
      <c r="D210" s="59" t="s">
        <v>172</v>
      </c>
      <c r="E210" s="36">
        <v>2965</v>
      </c>
      <c r="F210" s="36">
        <v>3290</v>
      </c>
      <c r="G210" s="36">
        <v>1772</v>
      </c>
      <c r="H210" s="63">
        <f t="shared" si="3"/>
        <v>53.860182370820674</v>
      </c>
    </row>
    <row r="211" spans="1:8" ht="12.75">
      <c r="A211" s="47"/>
      <c r="B211" s="47"/>
      <c r="C211" s="47">
        <v>4210</v>
      </c>
      <c r="D211" s="59" t="s">
        <v>156</v>
      </c>
      <c r="E211" s="36">
        <v>5160</v>
      </c>
      <c r="F211" s="36">
        <v>6684</v>
      </c>
      <c r="G211" s="36">
        <v>5491</v>
      </c>
      <c r="H211" s="63">
        <f t="shared" si="3"/>
        <v>82.15140634350688</v>
      </c>
    </row>
    <row r="212" spans="1:8" ht="12.75">
      <c r="A212" s="47"/>
      <c r="B212" s="47"/>
      <c r="C212" s="47">
        <v>4260</v>
      </c>
      <c r="D212" s="59" t="s">
        <v>179</v>
      </c>
      <c r="E212" s="36">
        <v>4030</v>
      </c>
      <c r="F212" s="36">
        <v>4151</v>
      </c>
      <c r="G212" s="36">
        <v>2642</v>
      </c>
      <c r="H212" s="63">
        <f t="shared" si="3"/>
        <v>63.647313900265</v>
      </c>
    </row>
    <row r="213" spans="1:8" ht="12.75">
      <c r="A213" s="47"/>
      <c r="B213" s="47"/>
      <c r="C213" s="47">
        <v>4270</v>
      </c>
      <c r="D213" s="59" t="s">
        <v>211</v>
      </c>
      <c r="E213" s="47">
        <v>400</v>
      </c>
      <c r="F213" s="36">
        <v>400</v>
      </c>
      <c r="G213" s="36"/>
      <c r="H213" s="63">
        <f t="shared" si="3"/>
        <v>0</v>
      </c>
    </row>
    <row r="214" spans="1:8" ht="12.75">
      <c r="A214" s="47"/>
      <c r="B214" s="47"/>
      <c r="C214" s="47">
        <v>4280</v>
      </c>
      <c r="D214" s="59" t="s">
        <v>180</v>
      </c>
      <c r="E214" s="47">
        <v>200</v>
      </c>
      <c r="F214" s="36">
        <v>506</v>
      </c>
      <c r="G214" s="36"/>
      <c r="H214" s="63">
        <f t="shared" si="3"/>
        <v>0</v>
      </c>
    </row>
    <row r="215" spans="1:8" ht="12.75">
      <c r="A215" s="47"/>
      <c r="B215" s="47"/>
      <c r="C215" s="47">
        <v>4300</v>
      </c>
      <c r="D215" s="59" t="s">
        <v>158</v>
      </c>
      <c r="E215" s="36">
        <v>8286</v>
      </c>
      <c r="F215" s="36">
        <v>8305</v>
      </c>
      <c r="G215" s="36">
        <v>5812</v>
      </c>
      <c r="H215" s="63">
        <f t="shared" si="3"/>
        <v>69.98193859121011</v>
      </c>
    </row>
    <row r="216" spans="1:8" ht="12.75">
      <c r="A216" s="47"/>
      <c r="B216" s="47"/>
      <c r="C216" s="47">
        <v>4350</v>
      </c>
      <c r="D216" s="59" t="s">
        <v>181</v>
      </c>
      <c r="E216" s="47"/>
      <c r="F216" s="36">
        <v>720</v>
      </c>
      <c r="G216" s="36">
        <v>276</v>
      </c>
      <c r="H216" s="63">
        <f t="shared" si="3"/>
        <v>38.333333333333336</v>
      </c>
    </row>
    <row r="217" spans="1:8" ht="12.75">
      <c r="A217" s="47"/>
      <c r="B217" s="47"/>
      <c r="C217" s="47">
        <v>4410</v>
      </c>
      <c r="D217" s="59" t="s">
        <v>173</v>
      </c>
      <c r="E217" s="36">
        <v>1308</v>
      </c>
      <c r="F217" s="36">
        <v>1347</v>
      </c>
      <c r="G217" s="36">
        <v>743</v>
      </c>
      <c r="H217" s="63">
        <f t="shared" si="3"/>
        <v>55.15961395694135</v>
      </c>
    </row>
    <row r="218" spans="1:8" ht="12.75">
      <c r="A218" s="47"/>
      <c r="B218" s="47"/>
      <c r="C218" s="47">
        <v>4430</v>
      </c>
      <c r="D218" s="59" t="s">
        <v>164</v>
      </c>
      <c r="E218" s="47">
        <v>410</v>
      </c>
      <c r="F218" s="36">
        <v>422</v>
      </c>
      <c r="G218" s="36">
        <v>272</v>
      </c>
      <c r="H218" s="63">
        <f t="shared" si="3"/>
        <v>64.45497630331754</v>
      </c>
    </row>
    <row r="219" spans="1:8" ht="14.25" customHeight="1">
      <c r="A219" s="47"/>
      <c r="B219" s="47"/>
      <c r="C219" s="47">
        <v>4440</v>
      </c>
      <c r="D219" s="59" t="s">
        <v>174</v>
      </c>
      <c r="E219" s="36">
        <v>3686</v>
      </c>
      <c r="F219" s="36">
        <v>4140</v>
      </c>
      <c r="G219" s="36">
        <v>3437</v>
      </c>
      <c r="H219" s="63">
        <f t="shared" si="3"/>
        <v>83.01932367149759</v>
      </c>
    </row>
    <row r="220" spans="1:8" ht="15.75" customHeight="1">
      <c r="A220" s="47"/>
      <c r="B220" s="47">
        <v>85228</v>
      </c>
      <c r="C220" s="47"/>
      <c r="D220" s="59" t="s">
        <v>217</v>
      </c>
      <c r="E220" s="36">
        <v>9135</v>
      </c>
      <c r="F220" s="36">
        <f>SUM(F221:F222)</f>
        <v>17262</v>
      </c>
      <c r="G220" s="36">
        <f>SUM(G221:G222)</f>
        <v>7976</v>
      </c>
      <c r="H220" s="63">
        <f t="shared" si="3"/>
        <v>46.20553817634109</v>
      </c>
    </row>
    <row r="221" spans="1:8" ht="12.75">
      <c r="A221" s="47"/>
      <c r="B221" s="47"/>
      <c r="C221" s="47">
        <v>4110</v>
      </c>
      <c r="D221" s="59" t="s">
        <v>171</v>
      </c>
      <c r="E221" s="36">
        <v>1167</v>
      </c>
      <c r="F221" s="36">
        <v>2415</v>
      </c>
      <c r="G221" s="36">
        <v>1111</v>
      </c>
      <c r="H221" s="63">
        <f t="shared" si="3"/>
        <v>46.00414078674949</v>
      </c>
    </row>
    <row r="222" spans="1:8" ht="12.75">
      <c r="A222" s="47"/>
      <c r="B222" s="47"/>
      <c r="C222" s="47">
        <v>4170</v>
      </c>
      <c r="D222" s="59" t="s">
        <v>178</v>
      </c>
      <c r="E222" s="36">
        <v>7968</v>
      </c>
      <c r="F222" s="36">
        <v>14847</v>
      </c>
      <c r="G222" s="36">
        <v>6865</v>
      </c>
      <c r="H222" s="63">
        <f t="shared" si="3"/>
        <v>46.23829729911767</v>
      </c>
    </row>
    <row r="223" spans="1:8" ht="12.75">
      <c r="A223" s="47"/>
      <c r="B223" s="47">
        <v>85295</v>
      </c>
      <c r="C223" s="47"/>
      <c r="D223" s="59" t="s">
        <v>23</v>
      </c>
      <c r="E223" s="36">
        <v>24273</v>
      </c>
      <c r="F223" s="36">
        <v>33932</v>
      </c>
      <c r="G223" s="36">
        <f>G224+G225</f>
        <v>27590</v>
      </c>
      <c r="H223" s="63">
        <f t="shared" si="3"/>
        <v>81.30967817988919</v>
      </c>
    </row>
    <row r="224" spans="1:8" ht="12.75">
      <c r="A224" s="47"/>
      <c r="B224" s="47"/>
      <c r="C224" s="47">
        <v>3110</v>
      </c>
      <c r="D224" s="59" t="s">
        <v>218</v>
      </c>
      <c r="E224" s="36">
        <v>24273</v>
      </c>
      <c r="F224" s="36">
        <v>32532</v>
      </c>
      <c r="G224" s="36">
        <v>26400</v>
      </c>
      <c r="H224" s="63">
        <f t="shared" si="3"/>
        <v>81.15086683880487</v>
      </c>
    </row>
    <row r="225" spans="1:8" ht="12.75">
      <c r="A225" s="47"/>
      <c r="B225" s="47"/>
      <c r="C225" s="47">
        <v>4300</v>
      </c>
      <c r="D225" s="59" t="s">
        <v>158</v>
      </c>
      <c r="E225" s="47"/>
      <c r="F225" s="36">
        <v>1400</v>
      </c>
      <c r="G225" s="36">
        <v>1190</v>
      </c>
      <c r="H225" s="63">
        <f t="shared" si="3"/>
        <v>85</v>
      </c>
    </row>
    <row r="226" spans="1:8" ht="12.75">
      <c r="A226" s="49">
        <v>854</v>
      </c>
      <c r="B226" s="49"/>
      <c r="C226" s="49"/>
      <c r="D226" s="61" t="s">
        <v>128</v>
      </c>
      <c r="E226" s="50">
        <v>198874</v>
      </c>
      <c r="F226" s="50">
        <f>F227+F240+F242+F244</f>
        <v>384692</v>
      </c>
      <c r="G226" s="50">
        <f>G227+G240+G242+G244</f>
        <v>177562</v>
      </c>
      <c r="H226" s="64">
        <f t="shared" si="3"/>
        <v>46.15692554043235</v>
      </c>
    </row>
    <row r="227" spans="1:8" ht="12.75">
      <c r="A227" s="47"/>
      <c r="B227" s="47">
        <v>85401</v>
      </c>
      <c r="C227" s="47"/>
      <c r="D227" s="59" t="s">
        <v>219</v>
      </c>
      <c r="E227" s="36">
        <v>198151</v>
      </c>
      <c r="F227" s="36">
        <f>SUM(F228:F239)</f>
        <v>206062</v>
      </c>
      <c r="G227" s="36">
        <f>SUM(G228:G239)</f>
        <v>97737</v>
      </c>
      <c r="H227" s="63">
        <f t="shared" si="3"/>
        <v>47.430870320583125</v>
      </c>
    </row>
    <row r="228" spans="1:8" ht="14.25" customHeight="1">
      <c r="A228" s="47"/>
      <c r="B228" s="47"/>
      <c r="C228" s="47">
        <v>3020</v>
      </c>
      <c r="D228" s="59" t="s">
        <v>177</v>
      </c>
      <c r="E228" s="36">
        <v>4888</v>
      </c>
      <c r="F228" s="36">
        <v>5788</v>
      </c>
      <c r="G228" s="36">
        <v>1937</v>
      </c>
      <c r="H228" s="63">
        <f t="shared" si="3"/>
        <v>33.46579129232895</v>
      </c>
    </row>
    <row r="229" spans="1:8" ht="12.75">
      <c r="A229" s="47"/>
      <c r="B229" s="47"/>
      <c r="C229" s="47">
        <v>4010</v>
      </c>
      <c r="D229" s="59" t="s">
        <v>169</v>
      </c>
      <c r="E229" s="36">
        <v>121295</v>
      </c>
      <c r="F229" s="36">
        <v>140705</v>
      </c>
      <c r="G229" s="36">
        <v>64153</v>
      </c>
      <c r="H229" s="63">
        <f t="shared" si="3"/>
        <v>45.59397320635372</v>
      </c>
    </row>
    <row r="230" spans="1:8" ht="12.75">
      <c r="A230" s="47"/>
      <c r="B230" s="47"/>
      <c r="C230" s="47">
        <v>4040</v>
      </c>
      <c r="D230" s="59" t="s">
        <v>170</v>
      </c>
      <c r="E230" s="36">
        <v>9429</v>
      </c>
      <c r="F230" s="36">
        <v>10310</v>
      </c>
      <c r="G230" s="36">
        <v>6731</v>
      </c>
      <c r="H230" s="63">
        <f t="shared" si="3"/>
        <v>65.28612997090204</v>
      </c>
    </row>
    <row r="231" spans="1:8" ht="12.75">
      <c r="A231" s="47"/>
      <c r="B231" s="47"/>
      <c r="C231" s="47">
        <v>4110</v>
      </c>
      <c r="D231" s="59" t="s">
        <v>171</v>
      </c>
      <c r="E231" s="36">
        <v>24330</v>
      </c>
      <c r="F231" s="36">
        <v>28074</v>
      </c>
      <c r="G231" s="36">
        <v>13000</v>
      </c>
      <c r="H231" s="63">
        <f t="shared" si="3"/>
        <v>46.30619078150602</v>
      </c>
    </row>
    <row r="232" spans="1:8" ht="12.75">
      <c r="A232" s="47"/>
      <c r="B232" s="47"/>
      <c r="C232" s="47">
        <v>4120</v>
      </c>
      <c r="D232" s="59" t="s">
        <v>172</v>
      </c>
      <c r="E232" s="36">
        <v>3300</v>
      </c>
      <c r="F232" s="36">
        <v>3823</v>
      </c>
      <c r="G232" s="36">
        <v>1770</v>
      </c>
      <c r="H232" s="63">
        <f t="shared" si="3"/>
        <v>46.298718284070105</v>
      </c>
    </row>
    <row r="233" spans="1:8" ht="25.5">
      <c r="A233" s="47"/>
      <c r="B233" s="47"/>
      <c r="C233" s="47">
        <v>4140</v>
      </c>
      <c r="D233" s="59" t="s">
        <v>199</v>
      </c>
      <c r="E233" s="47">
        <v>638</v>
      </c>
      <c r="F233" s="36">
        <v>780</v>
      </c>
      <c r="G233" s="36"/>
      <c r="H233" s="63">
        <f t="shared" si="3"/>
        <v>0</v>
      </c>
    </row>
    <row r="234" spans="1:8" ht="12.75">
      <c r="A234" s="47"/>
      <c r="B234" s="47"/>
      <c r="C234" s="47">
        <v>4210</v>
      </c>
      <c r="D234" s="59" t="s">
        <v>156</v>
      </c>
      <c r="E234" s="36">
        <v>4227</v>
      </c>
      <c r="F234" s="36">
        <v>4354</v>
      </c>
      <c r="G234" s="36">
        <v>1837</v>
      </c>
      <c r="H234" s="63">
        <f t="shared" si="3"/>
        <v>42.19108865411116</v>
      </c>
    </row>
    <row r="235" spans="1:8" ht="12.75">
      <c r="A235" s="47"/>
      <c r="B235" s="47"/>
      <c r="C235" s="47">
        <v>4260</v>
      </c>
      <c r="D235" s="59" t="s">
        <v>179</v>
      </c>
      <c r="E235" s="36">
        <v>1519</v>
      </c>
      <c r="F235" s="36">
        <v>1565</v>
      </c>
      <c r="G235" s="36">
        <v>864</v>
      </c>
      <c r="H235" s="63">
        <f t="shared" si="3"/>
        <v>55.20766773162939</v>
      </c>
    </row>
    <row r="236" spans="1:8" ht="12.75" hidden="1">
      <c r="A236" s="47"/>
      <c r="B236" s="47"/>
      <c r="C236" s="47">
        <v>4270</v>
      </c>
      <c r="D236" s="59" t="s">
        <v>157</v>
      </c>
      <c r="E236" s="36">
        <v>20000</v>
      </c>
      <c r="F236" s="36">
        <v>0</v>
      </c>
      <c r="G236" s="11"/>
      <c r="H236" s="63" t="e">
        <f t="shared" si="3"/>
        <v>#DIV/0!</v>
      </c>
    </row>
    <row r="237" spans="1:8" ht="12.75">
      <c r="A237" s="47"/>
      <c r="B237" s="47"/>
      <c r="C237" s="47">
        <v>4300</v>
      </c>
      <c r="D237" s="59" t="s">
        <v>158</v>
      </c>
      <c r="E237" s="47">
        <v>740</v>
      </c>
      <c r="F237" s="36">
        <v>1262</v>
      </c>
      <c r="G237" s="36">
        <v>458</v>
      </c>
      <c r="H237" s="63">
        <f t="shared" si="3"/>
        <v>36.29160063391442</v>
      </c>
    </row>
    <row r="238" spans="1:8" ht="12.75">
      <c r="A238" s="47"/>
      <c r="B238" s="47"/>
      <c r="C238" s="47">
        <v>4410</v>
      </c>
      <c r="D238" s="59" t="s">
        <v>173</v>
      </c>
      <c r="E238" s="36">
        <v>1080</v>
      </c>
      <c r="F238" s="36">
        <v>1612</v>
      </c>
      <c r="G238" s="36">
        <v>1127</v>
      </c>
      <c r="H238" s="63">
        <f t="shared" si="3"/>
        <v>69.91315136476426</v>
      </c>
    </row>
    <row r="239" spans="1:8" ht="15.75" customHeight="1">
      <c r="A239" s="47"/>
      <c r="B239" s="47"/>
      <c r="C239" s="47">
        <v>4440</v>
      </c>
      <c r="D239" s="59" t="s">
        <v>174</v>
      </c>
      <c r="E239" s="36">
        <v>6705</v>
      </c>
      <c r="F239" s="36">
        <v>7789</v>
      </c>
      <c r="G239" s="36">
        <v>5860</v>
      </c>
      <c r="H239" s="63">
        <f t="shared" si="3"/>
        <v>75.23430478880472</v>
      </c>
    </row>
    <row r="240" spans="1:8" ht="12.75">
      <c r="A240" s="47"/>
      <c r="B240" s="47">
        <v>85415</v>
      </c>
      <c r="C240" s="47"/>
      <c r="D240" s="59" t="s">
        <v>129</v>
      </c>
      <c r="E240" s="47"/>
      <c r="F240" s="36">
        <v>20658</v>
      </c>
      <c r="G240" s="36">
        <f>G241</f>
        <v>13306</v>
      </c>
      <c r="H240" s="63">
        <f t="shared" si="3"/>
        <v>64.41088198276697</v>
      </c>
    </row>
    <row r="241" spans="1:8" ht="12.75">
      <c r="A241" s="47"/>
      <c r="B241" s="47"/>
      <c r="C241" s="47">
        <v>3240</v>
      </c>
      <c r="D241" s="59" t="s">
        <v>197</v>
      </c>
      <c r="E241" s="47"/>
      <c r="F241" s="36">
        <v>20658</v>
      </c>
      <c r="G241" s="36">
        <v>13306</v>
      </c>
      <c r="H241" s="63">
        <f t="shared" si="3"/>
        <v>64.41088198276697</v>
      </c>
    </row>
    <row r="242" spans="1:8" ht="12.75">
      <c r="A242" s="47"/>
      <c r="B242" s="47">
        <v>85446</v>
      </c>
      <c r="C242" s="47"/>
      <c r="D242" s="59" t="s">
        <v>206</v>
      </c>
      <c r="E242" s="47">
        <v>723</v>
      </c>
      <c r="F242" s="36">
        <v>533</v>
      </c>
      <c r="G242" s="36"/>
      <c r="H242" s="63">
        <f t="shared" si="3"/>
        <v>0</v>
      </c>
    </row>
    <row r="243" spans="1:8" ht="12.75">
      <c r="A243" s="47"/>
      <c r="B243" s="47"/>
      <c r="C243" s="47">
        <v>3250</v>
      </c>
      <c r="D243" s="59" t="s">
        <v>207</v>
      </c>
      <c r="E243" s="47">
        <v>723</v>
      </c>
      <c r="F243" s="36">
        <v>533</v>
      </c>
      <c r="G243" s="36"/>
      <c r="H243" s="63">
        <f t="shared" si="3"/>
        <v>0</v>
      </c>
    </row>
    <row r="244" spans="1:8" ht="12.75">
      <c r="A244" s="47"/>
      <c r="B244" s="47">
        <v>85495</v>
      </c>
      <c r="C244" s="47"/>
      <c r="D244" s="59" t="s">
        <v>23</v>
      </c>
      <c r="E244" s="47"/>
      <c r="F244" s="36">
        <f>SUM(F246:F249)</f>
        <v>157439</v>
      </c>
      <c r="G244" s="36">
        <f>SUM(G246:G249)</f>
        <v>66519</v>
      </c>
      <c r="H244" s="63">
        <f t="shared" si="3"/>
        <v>42.250649457885274</v>
      </c>
    </row>
    <row r="245" spans="1:8" ht="51" hidden="1">
      <c r="A245" s="47"/>
      <c r="B245" s="47"/>
      <c r="C245" s="47">
        <v>2830</v>
      </c>
      <c r="D245" s="59" t="s">
        <v>210</v>
      </c>
      <c r="E245" s="47"/>
      <c r="F245" s="36">
        <v>0</v>
      </c>
      <c r="G245" s="36"/>
      <c r="H245" s="63" t="e">
        <f t="shared" si="3"/>
        <v>#DIV/0!</v>
      </c>
    </row>
    <row r="246" spans="1:8" ht="12.75">
      <c r="A246" s="47"/>
      <c r="B246" s="47"/>
      <c r="C246" s="47">
        <v>4170</v>
      </c>
      <c r="D246" s="59" t="s">
        <v>178</v>
      </c>
      <c r="E246" s="47"/>
      <c r="F246" s="36">
        <v>1500</v>
      </c>
      <c r="G246" s="36">
        <v>1500</v>
      </c>
      <c r="H246" s="63">
        <f t="shared" si="3"/>
        <v>100</v>
      </c>
    </row>
    <row r="247" spans="1:8" ht="12.75">
      <c r="A247" s="47"/>
      <c r="B247" s="47"/>
      <c r="C247" s="47">
        <v>4210</v>
      </c>
      <c r="D247" s="59" t="s">
        <v>156</v>
      </c>
      <c r="E247" s="47"/>
      <c r="F247" s="36">
        <v>750</v>
      </c>
      <c r="G247" s="36"/>
      <c r="H247" s="63">
        <f t="shared" si="3"/>
        <v>0</v>
      </c>
    </row>
    <row r="248" spans="1:8" ht="12.75">
      <c r="A248" s="47"/>
      <c r="B248" s="47"/>
      <c r="C248" s="47">
        <v>4220</v>
      </c>
      <c r="D248" s="59" t="s">
        <v>203</v>
      </c>
      <c r="E248" s="47"/>
      <c r="F248" s="36">
        <v>154439</v>
      </c>
      <c r="G248" s="36">
        <v>65019</v>
      </c>
      <c r="H248" s="63">
        <f t="shared" si="3"/>
        <v>42.100117198376054</v>
      </c>
    </row>
    <row r="249" spans="1:8" ht="12.75">
      <c r="A249" s="47"/>
      <c r="B249" s="47"/>
      <c r="C249" s="47">
        <v>4300</v>
      </c>
      <c r="D249" s="59" t="s">
        <v>158</v>
      </c>
      <c r="E249" s="47"/>
      <c r="F249" s="36">
        <v>750</v>
      </c>
      <c r="G249" s="36"/>
      <c r="H249" s="64">
        <f t="shared" si="3"/>
        <v>0</v>
      </c>
    </row>
    <row r="250" spans="1:8" ht="12.75" hidden="1">
      <c r="A250" s="47"/>
      <c r="B250" s="47"/>
      <c r="F250" s="11"/>
      <c r="G250" s="36"/>
      <c r="H250" s="64" t="e">
        <f t="shared" si="3"/>
        <v>#DIV/0!</v>
      </c>
    </row>
    <row r="251" spans="1:8" ht="14.25" customHeight="1">
      <c r="A251" s="49">
        <v>900</v>
      </c>
      <c r="B251" s="49"/>
      <c r="C251" s="49"/>
      <c r="D251" s="61" t="s">
        <v>130</v>
      </c>
      <c r="E251" s="50">
        <v>983818</v>
      </c>
      <c r="F251" s="50">
        <v>1284187</v>
      </c>
      <c r="G251" s="50">
        <f>G252+G255+G258+G261+G263+G267+G270</f>
        <v>475079</v>
      </c>
      <c r="H251" s="64">
        <f t="shared" si="3"/>
        <v>36.9945342851158</v>
      </c>
    </row>
    <row r="252" spans="1:8" ht="12.75">
      <c r="A252" s="47"/>
      <c r="B252" s="47">
        <v>90001</v>
      </c>
      <c r="C252" s="47"/>
      <c r="D252" s="59" t="s">
        <v>220</v>
      </c>
      <c r="E252" s="36">
        <v>10000</v>
      </c>
      <c r="F252" s="36">
        <v>10000</v>
      </c>
      <c r="G252" s="36"/>
      <c r="H252" s="63">
        <f t="shared" si="3"/>
        <v>0</v>
      </c>
    </row>
    <row r="253" spans="1:8" ht="12.75">
      <c r="A253" s="47"/>
      <c r="B253" s="47"/>
      <c r="C253" s="47">
        <v>4300</v>
      </c>
      <c r="D253" s="59" t="s">
        <v>158</v>
      </c>
      <c r="E253" s="36">
        <v>5000</v>
      </c>
      <c r="F253" s="36">
        <v>5000</v>
      </c>
      <c r="G253" s="36"/>
      <c r="H253" s="63">
        <f t="shared" si="3"/>
        <v>0</v>
      </c>
    </row>
    <row r="254" spans="1:8" ht="12.75">
      <c r="A254" s="47"/>
      <c r="B254" s="47"/>
      <c r="C254" s="47">
        <v>4430</v>
      </c>
      <c r="D254" s="59" t="s">
        <v>164</v>
      </c>
      <c r="E254" s="36">
        <v>5000</v>
      </c>
      <c r="F254" s="36">
        <v>5000</v>
      </c>
      <c r="G254" s="36"/>
      <c r="H254" s="63">
        <f t="shared" si="3"/>
        <v>0</v>
      </c>
    </row>
    <row r="255" spans="1:8" ht="12.75">
      <c r="A255" s="47"/>
      <c r="B255" s="47">
        <v>90003</v>
      </c>
      <c r="C255" s="47"/>
      <c r="D255" s="59" t="s">
        <v>221</v>
      </c>
      <c r="E255" s="36">
        <v>12000</v>
      </c>
      <c r="F255" s="36">
        <v>16890</v>
      </c>
      <c r="G255" s="36">
        <f>SUM(G256:G257)</f>
        <v>9139</v>
      </c>
      <c r="H255" s="63">
        <f t="shared" si="3"/>
        <v>54.108940201302545</v>
      </c>
    </row>
    <row r="256" spans="1:8" ht="12.75">
      <c r="A256" s="47"/>
      <c r="B256" s="47"/>
      <c r="C256" s="47">
        <v>4210</v>
      </c>
      <c r="D256" s="59" t="s">
        <v>156</v>
      </c>
      <c r="E256" s="36">
        <v>3000</v>
      </c>
      <c r="F256" s="36">
        <v>3090</v>
      </c>
      <c r="G256" s="36">
        <v>189</v>
      </c>
      <c r="H256" s="63">
        <f t="shared" si="3"/>
        <v>6.116504854368932</v>
      </c>
    </row>
    <row r="257" spans="1:8" ht="12.75">
      <c r="A257" s="47"/>
      <c r="B257" s="47"/>
      <c r="C257" s="47">
        <v>4300</v>
      </c>
      <c r="D257" s="59" t="s">
        <v>158</v>
      </c>
      <c r="E257" s="36">
        <v>9000</v>
      </c>
      <c r="F257" s="36">
        <v>13800</v>
      </c>
      <c r="G257" s="36">
        <v>8950</v>
      </c>
      <c r="H257" s="63">
        <f t="shared" si="3"/>
        <v>64.85507246376811</v>
      </c>
    </row>
    <row r="258" spans="1:8" ht="12.75">
      <c r="A258" s="47"/>
      <c r="B258" s="47">
        <v>90004</v>
      </c>
      <c r="C258" s="47"/>
      <c r="D258" s="59" t="s">
        <v>222</v>
      </c>
      <c r="E258" s="36">
        <v>3570</v>
      </c>
      <c r="F258" s="36">
        <v>3680</v>
      </c>
      <c r="G258" s="36">
        <f>SUM(G259:G260)</f>
        <v>507</v>
      </c>
      <c r="H258" s="63">
        <f t="shared" si="3"/>
        <v>13.777173913043478</v>
      </c>
    </row>
    <row r="259" spans="1:8" ht="12.75">
      <c r="A259" s="47"/>
      <c r="B259" s="47"/>
      <c r="C259" s="47">
        <v>4210</v>
      </c>
      <c r="D259" s="59" t="s">
        <v>156</v>
      </c>
      <c r="E259" s="36">
        <v>2000</v>
      </c>
      <c r="F259" s="36">
        <v>2100</v>
      </c>
      <c r="G259" s="36">
        <v>207</v>
      </c>
      <c r="H259" s="63">
        <f t="shared" si="3"/>
        <v>9.857142857142858</v>
      </c>
    </row>
    <row r="260" spans="1:8" ht="12.75">
      <c r="A260" s="47"/>
      <c r="B260" s="47"/>
      <c r="C260" s="47">
        <v>4300</v>
      </c>
      <c r="D260" s="59" t="s">
        <v>158</v>
      </c>
      <c r="E260" s="36">
        <v>1570</v>
      </c>
      <c r="F260" s="36">
        <v>1580</v>
      </c>
      <c r="G260" s="36">
        <v>300</v>
      </c>
      <c r="H260" s="63">
        <f t="shared" si="3"/>
        <v>18.987341772151897</v>
      </c>
    </row>
    <row r="261" spans="1:8" ht="12.75">
      <c r="A261" s="47"/>
      <c r="B261" s="47">
        <v>90013</v>
      </c>
      <c r="C261" s="47"/>
      <c r="D261" s="59" t="s">
        <v>223</v>
      </c>
      <c r="E261" s="36">
        <v>6750</v>
      </c>
      <c r="F261" s="36">
        <v>6750</v>
      </c>
      <c r="G261" s="36"/>
      <c r="H261" s="63">
        <f aca="true" t="shared" si="4" ref="H261:H298">G261/F261%</f>
        <v>0</v>
      </c>
    </row>
    <row r="262" spans="1:8" ht="50.25" customHeight="1">
      <c r="A262" s="47"/>
      <c r="B262" s="47"/>
      <c r="C262" s="47">
        <v>6300</v>
      </c>
      <c r="D262" s="59" t="s">
        <v>224</v>
      </c>
      <c r="E262" s="36">
        <v>6750</v>
      </c>
      <c r="F262" s="36">
        <v>6750</v>
      </c>
      <c r="G262" s="36"/>
      <c r="H262" s="63">
        <f t="shared" si="4"/>
        <v>0</v>
      </c>
    </row>
    <row r="263" spans="1:8" ht="12.75">
      <c r="A263" s="47"/>
      <c r="B263" s="47">
        <v>90015</v>
      </c>
      <c r="C263" s="47"/>
      <c r="D263" s="59" t="s">
        <v>225</v>
      </c>
      <c r="E263" s="36">
        <v>245378</v>
      </c>
      <c r="F263" s="36">
        <v>514375</v>
      </c>
      <c r="G263" s="36">
        <f>SUM(G264:G265)</f>
        <v>118705</v>
      </c>
      <c r="H263" s="63">
        <f t="shared" si="4"/>
        <v>23.077521263669503</v>
      </c>
    </row>
    <row r="264" spans="1:8" ht="12.75">
      <c r="A264" s="47"/>
      <c r="B264" s="47"/>
      <c r="C264" s="47">
        <v>4260</v>
      </c>
      <c r="D264" s="59" t="s">
        <v>179</v>
      </c>
      <c r="E264" s="36">
        <v>147951</v>
      </c>
      <c r="F264" s="36">
        <v>162600</v>
      </c>
      <c r="G264" s="36">
        <v>52844</v>
      </c>
      <c r="H264" s="63">
        <f t="shared" si="4"/>
        <v>32.49938499384994</v>
      </c>
    </row>
    <row r="265" spans="1:8" ht="12.75">
      <c r="A265" s="47"/>
      <c r="B265" s="47"/>
      <c r="C265" s="47">
        <v>4270</v>
      </c>
      <c r="D265" s="59" t="s">
        <v>157</v>
      </c>
      <c r="E265" s="36">
        <v>97427</v>
      </c>
      <c r="F265" s="36">
        <v>107230</v>
      </c>
      <c r="G265" s="36">
        <v>65861</v>
      </c>
      <c r="H265" s="63">
        <f t="shared" si="4"/>
        <v>61.42031147999627</v>
      </c>
    </row>
    <row r="266" spans="1:8" ht="15" customHeight="1">
      <c r="A266" s="47"/>
      <c r="B266" s="47"/>
      <c r="C266" s="47">
        <v>6050</v>
      </c>
      <c r="D266" s="59" t="s">
        <v>148</v>
      </c>
      <c r="E266" s="47">
        <v>0</v>
      </c>
      <c r="F266" s="36">
        <v>244545</v>
      </c>
      <c r="G266" s="36"/>
      <c r="H266" s="63">
        <f t="shared" si="4"/>
        <v>0</v>
      </c>
    </row>
    <row r="267" spans="1:8" ht="12.75">
      <c r="A267" s="47"/>
      <c r="B267" s="47">
        <v>90017</v>
      </c>
      <c r="C267" s="47"/>
      <c r="D267" s="59" t="s">
        <v>226</v>
      </c>
      <c r="E267" s="36">
        <v>529220</v>
      </c>
      <c r="F267" s="36">
        <v>624726</v>
      </c>
      <c r="G267" s="36">
        <f>SUM(G268:G269)</f>
        <v>267150</v>
      </c>
      <c r="H267" s="63">
        <f t="shared" si="4"/>
        <v>42.76274718836738</v>
      </c>
    </row>
    <row r="268" spans="1:8" ht="15" customHeight="1">
      <c r="A268" s="47"/>
      <c r="B268" s="47"/>
      <c r="C268" s="47">
        <v>2650</v>
      </c>
      <c r="D268" s="59" t="s">
        <v>227</v>
      </c>
      <c r="E268" s="36">
        <v>529220</v>
      </c>
      <c r="F268" s="36">
        <v>571076</v>
      </c>
      <c r="G268" s="36">
        <v>263500</v>
      </c>
      <c r="H268" s="63">
        <f t="shared" si="4"/>
        <v>46.14096897785934</v>
      </c>
    </row>
    <row r="269" spans="1:8" ht="38.25" customHeight="1">
      <c r="A269" s="47"/>
      <c r="B269" s="47"/>
      <c r="C269" s="47">
        <v>6210</v>
      </c>
      <c r="D269" s="59" t="s">
        <v>228</v>
      </c>
      <c r="E269" s="47"/>
      <c r="F269" s="36">
        <v>53650</v>
      </c>
      <c r="G269" s="36">
        <v>3650</v>
      </c>
      <c r="H269" s="63">
        <f t="shared" si="4"/>
        <v>6.803355079217148</v>
      </c>
    </row>
    <row r="270" spans="1:8" ht="12.75">
      <c r="A270" s="47"/>
      <c r="B270" s="47">
        <v>90095</v>
      </c>
      <c r="C270" s="47"/>
      <c r="D270" s="59" t="s">
        <v>23</v>
      </c>
      <c r="E270" s="36">
        <v>176900</v>
      </c>
      <c r="F270" s="36">
        <v>107766</v>
      </c>
      <c r="G270" s="36">
        <f>SUM(G271:G274)</f>
        <v>79578</v>
      </c>
      <c r="H270" s="63">
        <f t="shared" si="4"/>
        <v>73.84332720895273</v>
      </c>
    </row>
    <row r="271" spans="1:8" ht="12.75">
      <c r="A271" s="47"/>
      <c r="B271" s="47"/>
      <c r="C271" s="47">
        <v>4210</v>
      </c>
      <c r="D271" s="59" t="s">
        <v>156</v>
      </c>
      <c r="E271" s="36">
        <v>42300</v>
      </c>
      <c r="F271" s="36">
        <v>24216</v>
      </c>
      <c r="G271" s="36">
        <v>15079</v>
      </c>
      <c r="H271" s="63">
        <f t="shared" si="4"/>
        <v>62.26874793524942</v>
      </c>
    </row>
    <row r="272" spans="1:8" ht="12.75">
      <c r="A272" s="47"/>
      <c r="B272" s="47"/>
      <c r="C272" s="47">
        <v>4260</v>
      </c>
      <c r="D272" s="59" t="s">
        <v>179</v>
      </c>
      <c r="E272" s="36">
        <v>25000</v>
      </c>
      <c r="F272" s="36">
        <v>27550</v>
      </c>
      <c r="G272" s="36">
        <v>17598</v>
      </c>
      <c r="H272" s="63">
        <f t="shared" si="4"/>
        <v>63.87658802177859</v>
      </c>
    </row>
    <row r="273" spans="1:8" ht="12.75">
      <c r="A273" s="47"/>
      <c r="B273" s="47"/>
      <c r="C273" s="47">
        <v>4270</v>
      </c>
      <c r="D273" s="59" t="s">
        <v>157</v>
      </c>
      <c r="E273" s="36">
        <v>24000</v>
      </c>
      <c r="F273" s="36">
        <v>19000</v>
      </c>
      <c r="G273" s="36">
        <v>14083</v>
      </c>
      <c r="H273" s="63">
        <f t="shared" si="4"/>
        <v>74.12105263157895</v>
      </c>
    </row>
    <row r="274" spans="1:8" ht="12.75">
      <c r="A274" s="47"/>
      <c r="B274" s="47"/>
      <c r="C274" s="47">
        <v>4300</v>
      </c>
      <c r="D274" s="59" t="s">
        <v>158</v>
      </c>
      <c r="E274" s="36">
        <v>85600</v>
      </c>
      <c r="F274" s="36">
        <v>37000</v>
      </c>
      <c r="G274" s="36">
        <v>32818</v>
      </c>
      <c r="H274" s="63">
        <f t="shared" si="4"/>
        <v>88.6972972972973</v>
      </c>
    </row>
    <row r="275" spans="1:8" ht="12.75">
      <c r="A275" s="49">
        <v>921</v>
      </c>
      <c r="B275" s="49"/>
      <c r="C275" s="49"/>
      <c r="D275" s="61" t="s">
        <v>229</v>
      </c>
      <c r="E275" s="50">
        <v>333280</v>
      </c>
      <c r="F275" s="50">
        <v>428860</v>
      </c>
      <c r="G275" s="50">
        <f>G276+G278+G280+G283</f>
        <v>219577</v>
      </c>
      <c r="H275" s="64">
        <f t="shared" si="4"/>
        <v>51.200158559902995</v>
      </c>
    </row>
    <row r="276" spans="1:8" ht="12.75">
      <c r="A276" s="47"/>
      <c r="B276" s="47">
        <v>92114</v>
      </c>
      <c r="C276" s="47"/>
      <c r="D276" s="59" t="s">
        <v>230</v>
      </c>
      <c r="E276" s="36">
        <v>228640</v>
      </c>
      <c r="F276" s="36">
        <v>295510</v>
      </c>
      <c r="G276" s="36">
        <f>SUM(G277)</f>
        <v>152476</v>
      </c>
      <c r="H276" s="63">
        <f t="shared" si="4"/>
        <v>51.59757707014991</v>
      </c>
    </row>
    <row r="277" spans="1:8" ht="25.5">
      <c r="A277" s="47"/>
      <c r="B277" s="47"/>
      <c r="C277" s="47">
        <v>2480</v>
      </c>
      <c r="D277" s="59" t="s">
        <v>231</v>
      </c>
      <c r="E277" s="36">
        <v>228640</v>
      </c>
      <c r="F277" s="36">
        <v>295510</v>
      </c>
      <c r="G277" s="36">
        <v>152476</v>
      </c>
      <c r="H277" s="63">
        <f t="shared" si="4"/>
        <v>51.59757707014991</v>
      </c>
    </row>
    <row r="278" spans="1:8" ht="12.75">
      <c r="A278" s="47"/>
      <c r="B278" s="47">
        <v>92116</v>
      </c>
      <c r="C278" s="47"/>
      <c r="D278" s="59" t="s">
        <v>232</v>
      </c>
      <c r="E278" s="36">
        <v>104640</v>
      </c>
      <c r="F278" s="36">
        <v>85950</v>
      </c>
      <c r="G278" s="36">
        <f>G279</f>
        <v>53084</v>
      </c>
      <c r="H278" s="63">
        <f t="shared" si="4"/>
        <v>61.76148923792903</v>
      </c>
    </row>
    <row r="279" spans="1:8" ht="25.5">
      <c r="A279" s="47"/>
      <c r="B279" s="47"/>
      <c r="C279" s="47">
        <v>2480</v>
      </c>
      <c r="D279" s="59" t="s">
        <v>231</v>
      </c>
      <c r="E279" s="36">
        <v>104640</v>
      </c>
      <c r="F279" s="36">
        <v>85950</v>
      </c>
      <c r="G279" s="36">
        <v>53084</v>
      </c>
      <c r="H279" s="63">
        <f t="shared" si="4"/>
        <v>61.76148923792903</v>
      </c>
    </row>
    <row r="280" spans="1:8" ht="12.75">
      <c r="A280" s="47"/>
      <c r="B280" s="47">
        <v>92120</v>
      </c>
      <c r="C280" s="47"/>
      <c r="D280" s="59" t="s">
        <v>233</v>
      </c>
      <c r="E280" s="47"/>
      <c r="F280" s="36">
        <v>35200</v>
      </c>
      <c r="G280" s="36">
        <f>SUM(G281:G282)</f>
        <v>11738</v>
      </c>
      <c r="H280" s="63">
        <f t="shared" si="4"/>
        <v>33.34659090909091</v>
      </c>
    </row>
    <row r="281" spans="1:8" ht="26.25" customHeight="1">
      <c r="A281" s="47"/>
      <c r="B281" s="47"/>
      <c r="C281" s="47">
        <v>2580</v>
      </c>
      <c r="D281" s="59" t="s">
        <v>234</v>
      </c>
      <c r="E281" s="47"/>
      <c r="F281" s="36">
        <v>35000</v>
      </c>
      <c r="G281" s="36">
        <v>11541</v>
      </c>
      <c r="H281" s="63">
        <f t="shared" si="4"/>
        <v>32.97428571428571</v>
      </c>
    </row>
    <row r="282" spans="1:8" ht="12.75">
      <c r="A282" s="47"/>
      <c r="B282" s="47"/>
      <c r="C282" s="47">
        <v>4300</v>
      </c>
      <c r="D282" s="59" t="s">
        <v>158</v>
      </c>
      <c r="E282" s="47"/>
      <c r="F282" s="36">
        <v>200</v>
      </c>
      <c r="G282" s="36">
        <v>197</v>
      </c>
      <c r="H282" s="63">
        <f t="shared" si="4"/>
        <v>98.5</v>
      </c>
    </row>
    <row r="283" spans="1:8" ht="12.75">
      <c r="A283" s="47"/>
      <c r="B283" s="47">
        <v>92195</v>
      </c>
      <c r="C283" s="47"/>
      <c r="D283" s="59" t="s">
        <v>23</v>
      </c>
      <c r="E283" s="47"/>
      <c r="F283" s="36">
        <v>12200</v>
      </c>
      <c r="G283" s="36">
        <f>SUM(G285:G286)</f>
        <v>2279</v>
      </c>
      <c r="H283" s="63">
        <f t="shared" si="4"/>
        <v>18.68032786885246</v>
      </c>
    </row>
    <row r="284" spans="1:8" ht="12.75" hidden="1">
      <c r="A284" s="47"/>
      <c r="B284" s="47"/>
      <c r="C284" s="47">
        <v>4170</v>
      </c>
      <c r="D284" s="59" t="s">
        <v>178</v>
      </c>
      <c r="E284" s="47"/>
      <c r="F284" s="36"/>
      <c r="G284" s="36"/>
      <c r="H284" s="63" t="e">
        <f t="shared" si="4"/>
        <v>#DIV/0!</v>
      </c>
    </row>
    <row r="285" spans="1:8" ht="12.75">
      <c r="A285" s="47"/>
      <c r="B285" s="47"/>
      <c r="C285" s="47">
        <v>4210</v>
      </c>
      <c r="D285" s="59" t="s">
        <v>156</v>
      </c>
      <c r="E285" s="47"/>
      <c r="F285" s="36">
        <v>10300</v>
      </c>
      <c r="G285" s="36">
        <v>2279</v>
      </c>
      <c r="H285" s="63">
        <f t="shared" si="4"/>
        <v>22.12621359223301</v>
      </c>
    </row>
    <row r="286" spans="1:8" ht="12.75">
      <c r="A286" s="47"/>
      <c r="B286" s="47"/>
      <c r="C286" s="47">
        <v>4300</v>
      </c>
      <c r="D286" s="59" t="s">
        <v>158</v>
      </c>
      <c r="E286" s="47"/>
      <c r="F286" s="36">
        <v>1900</v>
      </c>
      <c r="G286" s="36"/>
      <c r="H286" s="63">
        <f t="shared" si="4"/>
        <v>0</v>
      </c>
    </row>
    <row r="287" spans="1:8" ht="12.75">
      <c r="A287" s="49">
        <v>926</v>
      </c>
      <c r="B287" s="49"/>
      <c r="C287" s="49"/>
      <c r="D287" s="61" t="s">
        <v>136</v>
      </c>
      <c r="E287" s="50">
        <v>473481</v>
      </c>
      <c r="F287" s="50">
        <v>3713142</v>
      </c>
      <c r="G287" s="50">
        <f>G288+G290</f>
        <v>73040</v>
      </c>
      <c r="H287" s="64">
        <f t="shared" si="4"/>
        <v>1.9670672438597825</v>
      </c>
    </row>
    <row r="288" spans="1:8" ht="12.75">
      <c r="A288" s="47"/>
      <c r="B288" s="47">
        <v>92601</v>
      </c>
      <c r="C288" s="47"/>
      <c r="D288" s="59" t="s">
        <v>137</v>
      </c>
      <c r="E288" s="36">
        <v>428821</v>
      </c>
      <c r="F288" s="36">
        <v>3652144</v>
      </c>
      <c r="G288" s="36">
        <f>G289</f>
        <v>52904</v>
      </c>
      <c r="H288" s="63">
        <f t="shared" si="4"/>
        <v>1.448573769270872</v>
      </c>
    </row>
    <row r="289" spans="1:8" ht="17.25" customHeight="1">
      <c r="A289" s="47"/>
      <c r="B289" s="47"/>
      <c r="C289" s="47">
        <v>6050</v>
      </c>
      <c r="D289" s="59" t="s">
        <v>148</v>
      </c>
      <c r="E289" s="36">
        <v>428821</v>
      </c>
      <c r="F289" s="36">
        <v>3652144</v>
      </c>
      <c r="G289" s="36">
        <v>52904</v>
      </c>
      <c r="H289" s="63">
        <f t="shared" si="4"/>
        <v>1.448573769270872</v>
      </c>
    </row>
    <row r="290" spans="1:8" ht="12.75">
      <c r="A290" s="47"/>
      <c r="B290" s="47">
        <v>92695</v>
      </c>
      <c r="C290" s="47"/>
      <c r="D290" s="59" t="s">
        <v>23</v>
      </c>
      <c r="E290" s="36">
        <v>44660</v>
      </c>
      <c r="F290" s="36">
        <v>60998</v>
      </c>
      <c r="G290" s="36">
        <f>SUM(G291:G297)</f>
        <v>20136</v>
      </c>
      <c r="H290" s="63">
        <f t="shared" si="4"/>
        <v>33.01091839076691</v>
      </c>
    </row>
    <row r="291" spans="1:8" ht="38.25">
      <c r="A291" s="47"/>
      <c r="B291" s="47"/>
      <c r="C291" s="47">
        <v>2820</v>
      </c>
      <c r="D291" s="59" t="s">
        <v>196</v>
      </c>
      <c r="E291" s="47">
        <v>0</v>
      </c>
      <c r="F291" s="36">
        <v>36000</v>
      </c>
      <c r="G291" s="36">
        <v>12000</v>
      </c>
      <c r="H291" s="63">
        <f t="shared" si="4"/>
        <v>33.333333333333336</v>
      </c>
    </row>
    <row r="292" spans="1:8" ht="12.75">
      <c r="A292" s="47"/>
      <c r="B292" s="47"/>
      <c r="C292" s="47">
        <v>4170</v>
      </c>
      <c r="D292" s="59" t="s">
        <v>178</v>
      </c>
      <c r="E292" s="47"/>
      <c r="F292" s="36">
        <v>1884</v>
      </c>
      <c r="G292" s="36">
        <v>942</v>
      </c>
      <c r="H292" s="63">
        <f t="shared" si="4"/>
        <v>50</v>
      </c>
    </row>
    <row r="293" spans="1:8" ht="12.75">
      <c r="A293" s="47"/>
      <c r="B293" s="47"/>
      <c r="C293" s="47">
        <v>4210</v>
      </c>
      <c r="D293" s="59" t="s">
        <v>156</v>
      </c>
      <c r="E293" s="36">
        <v>20400</v>
      </c>
      <c r="F293" s="36">
        <v>14831</v>
      </c>
      <c r="G293" s="36">
        <v>5466</v>
      </c>
      <c r="H293" s="63">
        <f t="shared" si="4"/>
        <v>36.85523565504686</v>
      </c>
    </row>
    <row r="294" spans="1:8" ht="12.75">
      <c r="A294" s="47"/>
      <c r="B294" s="47"/>
      <c r="C294" s="47">
        <v>4260</v>
      </c>
      <c r="D294" s="59" t="s">
        <v>179</v>
      </c>
      <c r="E294" s="36">
        <v>8900</v>
      </c>
      <c r="F294" s="36">
        <v>4033</v>
      </c>
      <c r="G294" s="36">
        <v>482</v>
      </c>
      <c r="H294" s="63">
        <f t="shared" si="4"/>
        <v>11.95140094222663</v>
      </c>
    </row>
    <row r="295" spans="1:8" ht="12.75">
      <c r="A295" s="47"/>
      <c r="B295" s="47"/>
      <c r="C295" s="47">
        <v>4300</v>
      </c>
      <c r="D295" s="59" t="s">
        <v>158</v>
      </c>
      <c r="E295" s="36">
        <v>13190</v>
      </c>
      <c r="F295" s="36">
        <v>4000</v>
      </c>
      <c r="G295" s="36">
        <v>999</v>
      </c>
      <c r="H295" s="63">
        <f t="shared" si="4"/>
        <v>24.975</v>
      </c>
    </row>
    <row r="296" spans="1:8" ht="12.75">
      <c r="A296" s="47"/>
      <c r="B296" s="47"/>
      <c r="C296" s="47">
        <v>4430</v>
      </c>
      <c r="D296" s="59" t="s">
        <v>164</v>
      </c>
      <c r="E296" s="36">
        <v>2170</v>
      </c>
      <c r="F296" s="36">
        <v>0</v>
      </c>
      <c r="G296" s="36">
        <v>247</v>
      </c>
      <c r="H296" s="63"/>
    </row>
    <row r="297" spans="1:8" ht="12.75">
      <c r="A297" s="47"/>
      <c r="B297" s="47"/>
      <c r="C297" s="47">
        <v>4430</v>
      </c>
      <c r="D297" s="59" t="s">
        <v>164</v>
      </c>
      <c r="E297" s="47"/>
      <c r="F297" s="36">
        <v>250</v>
      </c>
      <c r="G297" s="36"/>
      <c r="H297" s="63">
        <f t="shared" si="4"/>
        <v>0</v>
      </c>
    </row>
    <row r="298" spans="1:8" ht="12.75">
      <c r="A298" s="47"/>
      <c r="B298" s="47"/>
      <c r="C298" s="47"/>
      <c r="D298" s="61" t="s">
        <v>235</v>
      </c>
      <c r="E298" s="47" t="e">
        <v>#REF!</v>
      </c>
      <c r="F298" s="50">
        <f>F4+F13+F25+F28+F34+F41+F77+F81+F94+F100+F104+F107+F179+F190+F226+F251+F275+F287</f>
        <v>16906769</v>
      </c>
      <c r="G298" s="50">
        <f>G4+G13+G25+G28+G34+G41+G77+G81+G94+G100+G104+G107+G179+G190+G226+G251+G275+G287</f>
        <v>5527401</v>
      </c>
      <c r="H298" s="64">
        <f t="shared" si="4"/>
        <v>32.69342001419668</v>
      </c>
    </row>
    <row r="299" ht="12.75">
      <c r="D299" s="9"/>
    </row>
    <row r="300" spans="1:5" ht="15.75">
      <c r="A300" s="23"/>
      <c r="B300" s="127" t="s">
        <v>257</v>
      </c>
      <c r="C300" s="126"/>
      <c r="D300" s="128"/>
      <c r="E300" s="11"/>
    </row>
    <row r="301" spans="1:5" ht="15.75">
      <c r="A301" s="27"/>
      <c r="B301" s="127"/>
      <c r="C301" s="126" t="s">
        <v>247</v>
      </c>
      <c r="D301" s="128"/>
      <c r="E301" s="11"/>
    </row>
    <row r="302" spans="1:5" ht="12.75">
      <c r="A302" s="27"/>
      <c r="B302" s="24"/>
      <c r="C302" s="23"/>
      <c r="D302" s="78"/>
      <c r="E302" s="11"/>
    </row>
    <row r="303" spans="1:5" ht="12.75">
      <c r="A303" s="27"/>
      <c r="B303" s="24"/>
      <c r="C303" s="23"/>
      <c r="D303" s="78"/>
      <c r="E303" s="11"/>
    </row>
    <row r="304" spans="1:5" ht="12.75">
      <c r="A304" s="27"/>
      <c r="B304" s="27"/>
      <c r="C304" s="79"/>
      <c r="D304" s="27"/>
      <c r="E304" s="11"/>
    </row>
    <row r="305" spans="1:8" ht="45.75" customHeight="1">
      <c r="A305" s="111" t="s">
        <v>0</v>
      </c>
      <c r="B305" s="112" t="s">
        <v>1</v>
      </c>
      <c r="C305" s="113" t="s">
        <v>259</v>
      </c>
      <c r="D305" s="111" t="s">
        <v>3</v>
      </c>
      <c r="E305" s="56" t="s">
        <v>142</v>
      </c>
      <c r="F305" s="131" t="s">
        <v>142</v>
      </c>
      <c r="G305" s="154" t="s">
        <v>238</v>
      </c>
      <c r="H305" s="155" t="s">
        <v>239</v>
      </c>
    </row>
    <row r="306" spans="1:8" ht="12.75">
      <c r="A306" s="77">
        <v>750</v>
      </c>
      <c r="B306" s="77"/>
      <c r="C306" s="69"/>
      <c r="D306" s="77" t="s">
        <v>51</v>
      </c>
      <c r="E306" s="84">
        <v>40600</v>
      </c>
      <c r="F306" s="84">
        <v>40600</v>
      </c>
      <c r="G306" s="84">
        <v>21221</v>
      </c>
      <c r="H306" s="115">
        <v>52.27</v>
      </c>
    </row>
    <row r="307" spans="1:8" ht="12.75">
      <c r="A307" s="73"/>
      <c r="B307" s="73">
        <v>75011</v>
      </c>
      <c r="C307" s="71"/>
      <c r="D307" s="73" t="s">
        <v>52</v>
      </c>
      <c r="E307" s="36">
        <v>40600</v>
      </c>
      <c r="F307" s="36">
        <v>40600</v>
      </c>
      <c r="G307" s="36">
        <f>SUM(G308:G315)</f>
        <v>21221</v>
      </c>
      <c r="H307" s="63">
        <f aca="true" t="shared" si="5" ref="H307:H335">G307/F307%</f>
        <v>52.26847290640394</v>
      </c>
    </row>
    <row r="308" spans="1:8" ht="12.75">
      <c r="A308" s="73"/>
      <c r="B308" s="73"/>
      <c r="C308" s="71">
        <v>4010</v>
      </c>
      <c r="D308" s="73" t="s">
        <v>169</v>
      </c>
      <c r="E308" s="36">
        <v>17505</v>
      </c>
      <c r="F308" s="36">
        <v>17505</v>
      </c>
      <c r="G308" s="36">
        <v>8753</v>
      </c>
      <c r="H308" s="63">
        <f t="shared" si="5"/>
        <v>50.00285632676378</v>
      </c>
    </row>
    <row r="309" spans="1:8" ht="12.75">
      <c r="A309" s="73"/>
      <c r="B309" s="73"/>
      <c r="C309" s="71">
        <v>4040</v>
      </c>
      <c r="D309" s="73" t="s">
        <v>170</v>
      </c>
      <c r="E309" s="36">
        <v>1446</v>
      </c>
      <c r="F309" s="36">
        <v>1446</v>
      </c>
      <c r="G309" s="36">
        <v>1446</v>
      </c>
      <c r="H309" s="63">
        <f t="shared" si="5"/>
        <v>100</v>
      </c>
    </row>
    <row r="310" spans="1:8" ht="12.75">
      <c r="A310" s="73"/>
      <c r="B310" s="73"/>
      <c r="C310" s="71">
        <v>4110</v>
      </c>
      <c r="D310" s="73" t="s">
        <v>171</v>
      </c>
      <c r="E310" s="36">
        <v>3265</v>
      </c>
      <c r="F310" s="36">
        <v>3265</v>
      </c>
      <c r="G310" s="36">
        <v>1759</v>
      </c>
      <c r="H310" s="63">
        <f t="shared" si="5"/>
        <v>53.874425727411946</v>
      </c>
    </row>
    <row r="311" spans="1:8" ht="12.75">
      <c r="A311" s="73"/>
      <c r="B311" s="73"/>
      <c r="C311" s="71">
        <v>4120</v>
      </c>
      <c r="D311" s="73" t="s">
        <v>172</v>
      </c>
      <c r="E311" s="36">
        <v>464</v>
      </c>
      <c r="F311" s="36">
        <v>464</v>
      </c>
      <c r="G311" s="36">
        <v>250</v>
      </c>
      <c r="H311" s="63">
        <f t="shared" si="5"/>
        <v>53.87931034482759</v>
      </c>
    </row>
    <row r="312" spans="1:8" ht="12.75">
      <c r="A312" s="73"/>
      <c r="B312" s="73"/>
      <c r="C312" s="71">
        <v>4210</v>
      </c>
      <c r="D312" s="73" t="s">
        <v>156</v>
      </c>
      <c r="E312" s="36">
        <v>5000</v>
      </c>
      <c r="F312" s="36">
        <v>5000</v>
      </c>
      <c r="G312" s="36">
        <v>2024</v>
      </c>
      <c r="H312" s="63">
        <f t="shared" si="5"/>
        <v>40.48</v>
      </c>
    </row>
    <row r="313" spans="1:8" ht="12.75">
      <c r="A313" s="73"/>
      <c r="B313" s="73"/>
      <c r="C313" s="71">
        <v>4300</v>
      </c>
      <c r="D313" s="73" t="s">
        <v>158</v>
      </c>
      <c r="E313" s="36">
        <v>10700</v>
      </c>
      <c r="F313" s="36">
        <v>10700</v>
      </c>
      <c r="G313" s="36">
        <v>6167</v>
      </c>
      <c r="H313" s="63">
        <f t="shared" si="5"/>
        <v>57.63551401869159</v>
      </c>
    </row>
    <row r="314" spans="1:8" ht="12.75">
      <c r="A314" s="73"/>
      <c r="B314" s="73"/>
      <c r="C314" s="71">
        <v>4410</v>
      </c>
      <c r="D314" s="73" t="s">
        <v>173</v>
      </c>
      <c r="E314" s="36">
        <v>1500</v>
      </c>
      <c r="F314" s="36">
        <v>1500</v>
      </c>
      <c r="G314" s="36">
        <v>272</v>
      </c>
      <c r="H314" s="63">
        <f t="shared" si="5"/>
        <v>18.133333333333333</v>
      </c>
    </row>
    <row r="315" spans="1:8" ht="12.75">
      <c r="A315" s="73"/>
      <c r="B315" s="73"/>
      <c r="C315" s="71">
        <v>4440</v>
      </c>
      <c r="D315" s="73" t="s">
        <v>174</v>
      </c>
      <c r="E315" s="36">
        <v>720</v>
      </c>
      <c r="F315" s="36">
        <v>720</v>
      </c>
      <c r="G315" s="36">
        <v>550</v>
      </c>
      <c r="H315" s="63">
        <f t="shared" si="5"/>
        <v>76.38888888888889</v>
      </c>
    </row>
    <row r="316" spans="1:8" ht="24">
      <c r="A316" s="68">
        <v>751</v>
      </c>
      <c r="B316" s="68"/>
      <c r="C316" s="69"/>
      <c r="D316" s="109" t="s">
        <v>60</v>
      </c>
      <c r="E316" s="50">
        <v>744</v>
      </c>
      <c r="F316" s="50">
        <v>744</v>
      </c>
      <c r="G316" s="50">
        <f>G317</f>
        <v>372</v>
      </c>
      <c r="H316" s="64">
        <f t="shared" si="5"/>
        <v>50</v>
      </c>
    </row>
    <row r="317" spans="1:8" ht="24">
      <c r="A317" s="70"/>
      <c r="B317" s="70">
        <v>75101</v>
      </c>
      <c r="C317" s="71"/>
      <c r="D317" s="110" t="s">
        <v>248</v>
      </c>
      <c r="E317" s="36">
        <v>744</v>
      </c>
      <c r="F317" s="36">
        <v>744</v>
      </c>
      <c r="G317" s="36">
        <f>G318+G319</f>
        <v>372</v>
      </c>
      <c r="H317" s="63">
        <f t="shared" si="5"/>
        <v>50</v>
      </c>
    </row>
    <row r="318" spans="1:8" ht="12.75">
      <c r="A318" s="73"/>
      <c r="B318" s="73"/>
      <c r="C318" s="71">
        <v>4210</v>
      </c>
      <c r="D318" s="73" t="s">
        <v>156</v>
      </c>
      <c r="E318" s="36">
        <v>100</v>
      </c>
      <c r="F318" s="36">
        <v>100</v>
      </c>
      <c r="G318" s="36">
        <v>28</v>
      </c>
      <c r="H318" s="63">
        <f t="shared" si="5"/>
        <v>28</v>
      </c>
    </row>
    <row r="319" spans="1:8" ht="12.75">
      <c r="A319" s="73"/>
      <c r="B319" s="73"/>
      <c r="C319" s="71">
        <v>4300</v>
      </c>
      <c r="D319" s="73" t="s">
        <v>158</v>
      </c>
      <c r="E319" s="36">
        <v>644</v>
      </c>
      <c r="F319" s="36">
        <v>644</v>
      </c>
      <c r="G319" s="36">
        <v>344</v>
      </c>
      <c r="H319" s="63">
        <f t="shared" si="5"/>
        <v>53.41614906832298</v>
      </c>
    </row>
    <row r="320" spans="1:8" ht="12.75">
      <c r="A320" s="77">
        <v>754</v>
      </c>
      <c r="B320" s="77"/>
      <c r="C320" s="69"/>
      <c r="D320" s="109" t="s">
        <v>62</v>
      </c>
      <c r="E320" s="84">
        <v>400</v>
      </c>
      <c r="F320" s="84">
        <v>400</v>
      </c>
      <c r="G320" s="74"/>
      <c r="H320" s="64">
        <f t="shared" si="5"/>
        <v>0</v>
      </c>
    </row>
    <row r="321" spans="1:8" ht="12.75">
      <c r="A321" s="73"/>
      <c r="B321" s="73">
        <v>75414</v>
      </c>
      <c r="C321" s="71"/>
      <c r="D321" s="73" t="s">
        <v>63</v>
      </c>
      <c r="E321" s="114">
        <v>400</v>
      </c>
      <c r="F321" s="114">
        <v>400</v>
      </c>
      <c r="G321" s="39"/>
      <c r="H321" s="63">
        <f t="shared" si="5"/>
        <v>0</v>
      </c>
    </row>
    <row r="322" spans="1:8" ht="12.75">
      <c r="A322" s="73"/>
      <c r="B322" s="73"/>
      <c r="C322" s="71">
        <v>4210</v>
      </c>
      <c r="D322" s="73" t="s">
        <v>156</v>
      </c>
      <c r="E322" s="114">
        <v>400</v>
      </c>
      <c r="F322" s="114">
        <v>400</v>
      </c>
      <c r="G322" s="39"/>
      <c r="H322" s="63">
        <f t="shared" si="5"/>
        <v>0</v>
      </c>
    </row>
    <row r="323" spans="1:8" ht="12.75">
      <c r="A323" s="77">
        <v>852</v>
      </c>
      <c r="B323" s="77"/>
      <c r="C323" s="69"/>
      <c r="D323" s="77" t="s">
        <v>122</v>
      </c>
      <c r="E323" s="75">
        <v>750300</v>
      </c>
      <c r="F323" s="75">
        <v>750300</v>
      </c>
      <c r="G323" s="75">
        <f>G324+G331+G333</f>
        <v>373754</v>
      </c>
      <c r="H323" s="64">
        <f t="shared" si="5"/>
        <v>49.81394109023057</v>
      </c>
    </row>
    <row r="324" spans="1:8" ht="24">
      <c r="A324" s="73"/>
      <c r="B324" s="70">
        <v>85212</v>
      </c>
      <c r="C324" s="71"/>
      <c r="D324" s="72" t="s">
        <v>123</v>
      </c>
      <c r="E324" s="36">
        <f>SUM(E325:E330)</f>
        <v>716000</v>
      </c>
      <c r="F324" s="36">
        <f>SUM(F325:F330)</f>
        <v>716000</v>
      </c>
      <c r="G324" s="36">
        <f>SUM(G325:G330)</f>
        <v>365342</v>
      </c>
      <c r="H324" s="63">
        <f t="shared" si="5"/>
        <v>51.02541899441341</v>
      </c>
    </row>
    <row r="325" spans="1:8" ht="12.75">
      <c r="A325" s="73"/>
      <c r="B325" s="73"/>
      <c r="C325" s="71" t="s">
        <v>249</v>
      </c>
      <c r="D325" s="110" t="s">
        <v>213</v>
      </c>
      <c r="E325" s="36">
        <v>691680</v>
      </c>
      <c r="F325" s="36">
        <v>691680</v>
      </c>
      <c r="G325" s="36">
        <v>352945</v>
      </c>
      <c r="H325" s="63">
        <f t="shared" si="5"/>
        <v>51.02720911404117</v>
      </c>
    </row>
    <row r="326" spans="1:8" ht="12.75">
      <c r="A326" s="73"/>
      <c r="B326" s="73"/>
      <c r="C326" s="71" t="s">
        <v>250</v>
      </c>
      <c r="D326" s="110" t="s">
        <v>169</v>
      </c>
      <c r="E326" s="36">
        <v>8665</v>
      </c>
      <c r="F326" s="36">
        <v>8665</v>
      </c>
      <c r="G326" s="36">
        <v>4332</v>
      </c>
      <c r="H326" s="63">
        <f t="shared" si="5"/>
        <v>49.99422965954991</v>
      </c>
    </row>
    <row r="327" spans="1:8" ht="12.75">
      <c r="A327" s="73"/>
      <c r="B327" s="73"/>
      <c r="C327" s="71" t="s">
        <v>251</v>
      </c>
      <c r="D327" s="110" t="s">
        <v>171</v>
      </c>
      <c r="E327" s="36">
        <v>11576</v>
      </c>
      <c r="F327" s="36">
        <v>11576</v>
      </c>
      <c r="G327" s="36">
        <v>6465</v>
      </c>
      <c r="H327" s="63">
        <f t="shared" si="5"/>
        <v>55.84830684174153</v>
      </c>
    </row>
    <row r="328" spans="1:8" ht="12.75">
      <c r="A328" s="73"/>
      <c r="B328" s="73"/>
      <c r="C328" s="71" t="s">
        <v>252</v>
      </c>
      <c r="D328" s="110" t="s">
        <v>172</v>
      </c>
      <c r="E328" s="36">
        <v>213</v>
      </c>
      <c r="F328" s="36">
        <v>213</v>
      </c>
      <c r="G328" s="36">
        <v>106</v>
      </c>
      <c r="H328" s="63">
        <f t="shared" si="5"/>
        <v>49.76525821596245</v>
      </c>
    </row>
    <row r="329" spans="1:8" ht="12.75">
      <c r="A329" s="73"/>
      <c r="B329" s="73"/>
      <c r="C329" s="71" t="s">
        <v>253</v>
      </c>
      <c r="D329" s="110" t="s">
        <v>156</v>
      </c>
      <c r="E329" s="36">
        <v>2410</v>
      </c>
      <c r="F329" s="36">
        <v>2410</v>
      </c>
      <c r="G329" s="36">
        <v>145</v>
      </c>
      <c r="H329" s="63">
        <f t="shared" si="5"/>
        <v>6.016597510373444</v>
      </c>
    </row>
    <row r="330" spans="1:8" ht="12.75">
      <c r="A330" s="73"/>
      <c r="B330" s="73"/>
      <c r="C330" s="71" t="s">
        <v>254</v>
      </c>
      <c r="D330" s="110" t="s">
        <v>158</v>
      </c>
      <c r="E330" s="36">
        <v>1456</v>
      </c>
      <c r="F330" s="36">
        <v>1456</v>
      </c>
      <c r="G330" s="36">
        <v>1349</v>
      </c>
      <c r="H330" s="63">
        <f t="shared" si="5"/>
        <v>92.6510989010989</v>
      </c>
    </row>
    <row r="331" spans="1:8" ht="36">
      <c r="A331" s="73"/>
      <c r="B331" s="70">
        <v>85213</v>
      </c>
      <c r="C331" s="71"/>
      <c r="D331" s="110" t="s">
        <v>124</v>
      </c>
      <c r="E331" s="36">
        <v>6500</v>
      </c>
      <c r="F331" s="36">
        <v>6500</v>
      </c>
      <c r="G331" s="36">
        <f>G332</f>
        <v>2179</v>
      </c>
      <c r="H331" s="63">
        <f t="shared" si="5"/>
        <v>33.52307692307692</v>
      </c>
    </row>
    <row r="332" spans="1:8" ht="12.75">
      <c r="A332" s="73"/>
      <c r="B332" s="70"/>
      <c r="C332" s="71" t="s">
        <v>255</v>
      </c>
      <c r="D332" s="110" t="s">
        <v>214</v>
      </c>
      <c r="E332" s="36">
        <v>6500</v>
      </c>
      <c r="F332" s="36">
        <v>6500</v>
      </c>
      <c r="G332" s="36">
        <v>2179</v>
      </c>
      <c r="H332" s="63">
        <f t="shared" si="5"/>
        <v>33.52307692307692</v>
      </c>
    </row>
    <row r="333" spans="1:8" ht="24">
      <c r="A333" s="73"/>
      <c r="B333" s="70">
        <v>85214</v>
      </c>
      <c r="C333" s="71"/>
      <c r="D333" s="110" t="s">
        <v>215</v>
      </c>
      <c r="E333" s="114">
        <v>27800</v>
      </c>
      <c r="F333" s="114">
        <v>27800</v>
      </c>
      <c r="G333" s="100">
        <v>6233</v>
      </c>
      <c r="H333" s="63">
        <f t="shared" si="5"/>
        <v>22.42086330935252</v>
      </c>
    </row>
    <row r="334" spans="1:8" ht="12.75">
      <c r="A334" s="73"/>
      <c r="B334" s="73"/>
      <c r="C334" s="71">
        <v>3110</v>
      </c>
      <c r="D334" s="73" t="s">
        <v>213</v>
      </c>
      <c r="E334" s="114">
        <v>27800</v>
      </c>
      <c r="F334" s="114">
        <v>27800</v>
      </c>
      <c r="G334" s="100">
        <v>6233</v>
      </c>
      <c r="H334" s="63">
        <f t="shared" si="5"/>
        <v>22.42086330935252</v>
      </c>
    </row>
    <row r="335" spans="1:8" ht="12.75">
      <c r="A335" s="73"/>
      <c r="B335" s="73"/>
      <c r="C335" s="71"/>
      <c r="D335" s="77" t="s">
        <v>256</v>
      </c>
      <c r="E335" s="84">
        <f>E306+E316+E320+E323</f>
        <v>792044</v>
      </c>
      <c r="F335" s="84">
        <f>F306+F316+F320+F323</f>
        <v>792044</v>
      </c>
      <c r="G335" s="84">
        <f>G306+G316+G320+G323</f>
        <v>395347</v>
      </c>
      <c r="H335" s="64">
        <f t="shared" si="5"/>
        <v>49.91477746185818</v>
      </c>
    </row>
    <row r="338" ht="12.75">
      <c r="A338" t="s">
        <v>264</v>
      </c>
    </row>
  </sheetData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32">
      <selection activeCell="K52" sqref="K52"/>
    </sheetView>
  </sheetViews>
  <sheetFormatPr defaultColWidth="9.140625" defaultRowHeight="12.75"/>
  <cols>
    <col min="1" max="1" width="5.421875" style="0" customWidth="1"/>
    <col min="2" max="3" width="6.421875" style="0" customWidth="1"/>
    <col min="4" max="4" width="45.7109375" style="0" customWidth="1"/>
    <col min="5" max="5" width="9.7109375" style="0" bestFit="1" customWidth="1"/>
  </cols>
  <sheetData>
    <row r="1" spans="1:7" ht="12.75">
      <c r="A1" s="140" t="s">
        <v>258</v>
      </c>
      <c r="B1" s="150"/>
      <c r="C1" s="150"/>
      <c r="D1" s="150"/>
      <c r="E1" s="142"/>
      <c r="F1" s="142"/>
      <c r="G1" s="11"/>
    </row>
    <row r="2" spans="1:7" ht="33" customHeight="1">
      <c r="A2" s="150"/>
      <c r="B2" s="150"/>
      <c r="C2" s="150"/>
      <c r="D2" s="150"/>
      <c r="E2" s="142"/>
      <c r="F2" s="142"/>
      <c r="G2" s="11"/>
    </row>
    <row r="3" spans="1:7" ht="41.25" customHeight="1">
      <c r="A3" s="22"/>
      <c r="B3" s="144" t="s">
        <v>262</v>
      </c>
      <c r="C3" s="145"/>
      <c r="D3" s="145"/>
      <c r="E3" s="145"/>
      <c r="F3" s="145"/>
      <c r="G3" s="11"/>
    </row>
    <row r="4" spans="1:7" ht="22.5" customHeight="1">
      <c r="A4" s="22"/>
      <c r="B4" s="125"/>
      <c r="C4" s="58"/>
      <c r="D4" s="58"/>
      <c r="E4" s="58"/>
      <c r="F4" s="58"/>
      <c r="G4" s="11"/>
    </row>
    <row r="5" spans="1:7" ht="12.75">
      <c r="A5" s="23"/>
      <c r="B5" s="23"/>
      <c r="C5" s="24"/>
      <c r="D5" s="23"/>
      <c r="E5" s="11"/>
      <c r="F5" s="11"/>
      <c r="G5" s="11"/>
    </row>
    <row r="6" spans="1:7" ht="38.25">
      <c r="A6" s="49" t="s">
        <v>0</v>
      </c>
      <c r="B6" s="61" t="s">
        <v>1</v>
      </c>
      <c r="C6" s="83" t="s">
        <v>141</v>
      </c>
      <c r="D6" s="49" t="s">
        <v>3</v>
      </c>
      <c r="E6" s="84" t="s">
        <v>142</v>
      </c>
      <c r="F6" s="85" t="s">
        <v>246</v>
      </c>
      <c r="G6" s="85" t="s">
        <v>239</v>
      </c>
    </row>
    <row r="7" spans="1:7" ht="12.75">
      <c r="A7" s="86">
        <v>750</v>
      </c>
      <c r="B7" s="86"/>
      <c r="C7" s="87"/>
      <c r="D7" s="88" t="s">
        <v>51</v>
      </c>
      <c r="E7" s="84">
        <v>40600</v>
      </c>
      <c r="F7" s="84">
        <v>21221</v>
      </c>
      <c r="G7" s="89">
        <f>SUM(F7/E7%)</f>
        <v>52.26847290640394</v>
      </c>
    </row>
    <row r="8" spans="1:7" ht="12.75">
      <c r="A8" s="86"/>
      <c r="B8" s="91">
        <v>75011</v>
      </c>
      <c r="C8" s="92"/>
      <c r="D8" s="93" t="s">
        <v>52</v>
      </c>
      <c r="E8" s="94">
        <v>40600</v>
      </c>
      <c r="F8" s="94">
        <v>21221</v>
      </c>
      <c r="G8" s="89">
        <f aca="true" t="shared" si="0" ref="G8:G17">SUM(F8/E8%)</f>
        <v>52.26847290640394</v>
      </c>
    </row>
    <row r="9" spans="1:7" ht="27.75" customHeight="1">
      <c r="A9" s="86">
        <v>751</v>
      </c>
      <c r="B9" s="86"/>
      <c r="C9" s="87"/>
      <c r="D9" s="95" t="s">
        <v>60</v>
      </c>
      <c r="E9" s="96">
        <v>744</v>
      </c>
      <c r="F9" s="96">
        <v>372</v>
      </c>
      <c r="G9" s="89">
        <f t="shared" si="0"/>
        <v>50</v>
      </c>
    </row>
    <row r="10" spans="1:7" ht="25.5">
      <c r="A10" s="86"/>
      <c r="B10" s="91">
        <v>75101</v>
      </c>
      <c r="C10" s="92"/>
      <c r="D10" s="93" t="s">
        <v>61</v>
      </c>
      <c r="E10" s="94">
        <v>744</v>
      </c>
      <c r="F10" s="94">
        <v>372</v>
      </c>
      <c r="G10" s="89">
        <f t="shared" si="0"/>
        <v>50</v>
      </c>
    </row>
    <row r="11" spans="1:7" ht="14.25" customHeight="1">
      <c r="A11" s="86">
        <v>754</v>
      </c>
      <c r="B11" s="86"/>
      <c r="C11" s="87"/>
      <c r="D11" s="97" t="s">
        <v>143</v>
      </c>
      <c r="E11" s="98">
        <v>400</v>
      </c>
      <c r="F11" s="98">
        <v>400</v>
      </c>
      <c r="G11" s="89">
        <f t="shared" si="0"/>
        <v>100</v>
      </c>
    </row>
    <row r="12" spans="1:7" ht="12.75">
      <c r="A12" s="86"/>
      <c r="B12" s="91">
        <v>75414</v>
      </c>
      <c r="C12" s="92"/>
      <c r="D12" s="93" t="s">
        <v>63</v>
      </c>
      <c r="E12" s="94">
        <v>400</v>
      </c>
      <c r="F12" s="94">
        <v>400</v>
      </c>
      <c r="G12" s="89">
        <f t="shared" si="0"/>
        <v>100</v>
      </c>
    </row>
    <row r="13" spans="1:7" ht="12.75">
      <c r="A13" s="86">
        <v>852</v>
      </c>
      <c r="B13" s="86"/>
      <c r="C13" s="87"/>
      <c r="D13" s="97" t="s">
        <v>122</v>
      </c>
      <c r="E13" s="98">
        <v>750300</v>
      </c>
      <c r="F13" s="98">
        <v>385346</v>
      </c>
      <c r="G13" s="89">
        <f t="shared" si="0"/>
        <v>51.3589230974277</v>
      </c>
    </row>
    <row r="14" spans="1:7" ht="24" customHeight="1">
      <c r="A14" s="86"/>
      <c r="B14" s="91">
        <v>85212</v>
      </c>
      <c r="C14" s="92"/>
      <c r="D14" s="99" t="s">
        <v>144</v>
      </c>
      <c r="E14" s="94">
        <v>716000</v>
      </c>
      <c r="F14" s="94">
        <v>368200</v>
      </c>
      <c r="G14" s="89">
        <f t="shared" si="0"/>
        <v>51.42458100558659</v>
      </c>
    </row>
    <row r="15" spans="1:7" ht="37.5" customHeight="1">
      <c r="A15" s="91"/>
      <c r="B15" s="91">
        <v>85213</v>
      </c>
      <c r="C15" s="92"/>
      <c r="D15" s="93" t="s">
        <v>124</v>
      </c>
      <c r="E15" s="94">
        <v>6500</v>
      </c>
      <c r="F15" s="94">
        <v>3246</v>
      </c>
      <c r="G15" s="89">
        <f t="shared" si="0"/>
        <v>49.93846153846154</v>
      </c>
    </row>
    <row r="16" spans="1:7" ht="25.5">
      <c r="A16" s="91"/>
      <c r="B16" s="91">
        <v>85214</v>
      </c>
      <c r="C16" s="92"/>
      <c r="D16" s="99" t="s">
        <v>125</v>
      </c>
      <c r="E16" s="94">
        <v>27800</v>
      </c>
      <c r="F16" s="94">
        <v>13900</v>
      </c>
      <c r="G16" s="89">
        <f t="shared" si="0"/>
        <v>50</v>
      </c>
    </row>
    <row r="17" spans="1:7" ht="12.75">
      <c r="A17" s="100"/>
      <c r="B17" s="100"/>
      <c r="C17" s="92"/>
      <c r="D17" s="87" t="s">
        <v>145</v>
      </c>
      <c r="E17" s="98">
        <v>792044</v>
      </c>
      <c r="F17" s="98">
        <v>407339</v>
      </c>
      <c r="G17" s="89">
        <f t="shared" si="0"/>
        <v>51.42883476170516</v>
      </c>
    </row>
    <row r="18" spans="1:7" ht="12.75">
      <c r="A18" s="120"/>
      <c r="B18" s="120"/>
      <c r="C18" s="121"/>
      <c r="D18" s="122"/>
      <c r="E18" s="123"/>
      <c r="F18" s="123"/>
      <c r="G18" s="124"/>
    </row>
    <row r="19" spans="1:7" ht="12.75">
      <c r="A19" s="120"/>
      <c r="B19" s="120"/>
      <c r="C19" s="121"/>
      <c r="D19" s="122"/>
      <c r="E19" s="123"/>
      <c r="F19" s="123"/>
      <c r="G19" s="124"/>
    </row>
    <row r="20" spans="1:7" ht="12.75">
      <c r="A20" s="120"/>
      <c r="B20" s="120"/>
      <c r="C20" s="121"/>
      <c r="D20" s="122"/>
      <c r="E20" s="123"/>
      <c r="F20" s="123"/>
      <c r="G20" s="124"/>
    </row>
    <row r="21" spans="1:7" ht="12.75">
      <c r="A21" s="25"/>
      <c r="B21" s="25"/>
      <c r="C21" s="26"/>
      <c r="D21" s="26"/>
      <c r="E21" s="11"/>
      <c r="F21" s="11"/>
      <c r="G21" s="11"/>
    </row>
    <row r="22" spans="1:7" ht="12.75">
      <c r="A22" s="25"/>
      <c r="B22" s="25"/>
      <c r="C22" s="26"/>
      <c r="D22" s="26"/>
      <c r="E22" s="11"/>
      <c r="F22" s="11"/>
      <c r="G22" s="11"/>
    </row>
    <row r="23" spans="1:7" ht="12.75">
      <c r="A23" s="25"/>
      <c r="B23" s="25"/>
      <c r="C23" s="26"/>
      <c r="D23" s="26"/>
      <c r="E23" s="11"/>
      <c r="F23" s="11"/>
      <c r="G23" s="11"/>
    </row>
    <row r="24" spans="1:7" ht="15.75">
      <c r="A24" s="153" t="s">
        <v>260</v>
      </c>
      <c r="B24" s="130"/>
      <c r="C24" s="130"/>
      <c r="D24" s="130"/>
      <c r="E24" s="130"/>
      <c r="F24" s="130"/>
      <c r="G24" s="130"/>
    </row>
    <row r="25" spans="1:7" ht="15.75">
      <c r="A25" s="151" t="s">
        <v>261</v>
      </c>
      <c r="B25" s="152"/>
      <c r="C25" s="152"/>
      <c r="D25" s="152"/>
      <c r="E25" s="152"/>
      <c r="F25" s="152"/>
      <c r="G25" s="152"/>
    </row>
    <row r="26" spans="1:7" ht="12.75">
      <c r="A26" s="27"/>
      <c r="B26" s="25"/>
      <c r="C26" s="26"/>
      <c r="D26" s="103"/>
      <c r="E26" s="102"/>
      <c r="F26" s="102"/>
      <c r="G26" s="102"/>
    </row>
    <row r="27" spans="1:7" ht="51">
      <c r="A27" s="104" t="s">
        <v>0</v>
      </c>
      <c r="B27" s="108" t="s">
        <v>1</v>
      </c>
      <c r="C27" s="108" t="s">
        <v>146</v>
      </c>
      <c r="D27" s="104" t="s">
        <v>3</v>
      </c>
      <c r="E27" s="56" t="s">
        <v>142</v>
      </c>
      <c r="F27" s="57" t="s">
        <v>238</v>
      </c>
      <c r="G27" s="28" t="s">
        <v>239</v>
      </c>
    </row>
    <row r="28" spans="1:7" ht="12.75">
      <c r="A28" s="105">
        <v>750</v>
      </c>
      <c r="B28" s="105"/>
      <c r="C28" s="80"/>
      <c r="D28" s="105" t="s">
        <v>51</v>
      </c>
      <c r="E28" s="75">
        <v>11000</v>
      </c>
      <c r="F28" s="75">
        <v>7381</v>
      </c>
      <c r="G28" s="76">
        <f>F28/E28%</f>
        <v>67.1</v>
      </c>
    </row>
    <row r="29" spans="1:7" ht="12.75">
      <c r="A29" s="82"/>
      <c r="B29" s="82">
        <v>75011</v>
      </c>
      <c r="C29" s="81"/>
      <c r="D29" s="82" t="s">
        <v>52</v>
      </c>
      <c r="E29" s="106">
        <v>11000</v>
      </c>
      <c r="F29" s="106">
        <v>7381</v>
      </c>
      <c r="G29" s="107">
        <f>F29/E29%</f>
        <v>67.1</v>
      </c>
    </row>
    <row r="30" spans="1:7" ht="12.75">
      <c r="A30" s="82"/>
      <c r="B30" s="82"/>
      <c r="C30" s="81" t="s">
        <v>28</v>
      </c>
      <c r="D30" s="59" t="s">
        <v>29</v>
      </c>
      <c r="E30" s="106">
        <v>11000</v>
      </c>
      <c r="F30" s="106">
        <v>7381</v>
      </c>
      <c r="G30" s="107">
        <f>F30/E30%</f>
        <v>67.1</v>
      </c>
    </row>
    <row r="31" spans="1:7" ht="12.75">
      <c r="A31" s="101"/>
      <c r="B31" s="101"/>
      <c r="C31" s="116"/>
      <c r="D31" s="117"/>
      <c r="E31" s="118"/>
      <c r="F31" s="118"/>
      <c r="G31" s="119"/>
    </row>
    <row r="32" spans="1:7" ht="12.75">
      <c r="A32" s="101"/>
      <c r="B32" s="101"/>
      <c r="C32" s="116"/>
      <c r="D32" s="117"/>
      <c r="E32" s="118"/>
      <c r="F32" s="118"/>
      <c r="G32" s="119"/>
    </row>
    <row r="33" spans="1:7" ht="12.75">
      <c r="A33" s="101"/>
      <c r="B33" s="101"/>
      <c r="C33" s="116"/>
      <c r="D33" s="117"/>
      <c r="E33" s="118"/>
      <c r="F33" s="118"/>
      <c r="G33" s="119"/>
    </row>
    <row r="34" spans="1:7" ht="12.75">
      <c r="A34" s="101"/>
      <c r="B34" s="101"/>
      <c r="C34" s="116"/>
      <c r="D34" s="117"/>
      <c r="E34" s="118"/>
      <c r="F34" s="118"/>
      <c r="G34" s="119"/>
    </row>
    <row r="35" spans="1:7" ht="12.75">
      <c r="A35" s="101"/>
      <c r="B35" s="101"/>
      <c r="C35" s="116"/>
      <c r="D35" s="117"/>
      <c r="E35" s="118"/>
      <c r="F35" s="118"/>
      <c r="G35" s="119"/>
    </row>
    <row r="36" spans="1:7" ht="12.75">
      <c r="A36" s="101"/>
      <c r="B36" s="101"/>
      <c r="C36" s="116"/>
      <c r="D36" s="117"/>
      <c r="E36" s="118"/>
      <c r="F36" s="118"/>
      <c r="G36" s="119"/>
    </row>
    <row r="37" spans="1:7" ht="12.75">
      <c r="A37" s="101"/>
      <c r="B37" s="101"/>
      <c r="C37" s="116"/>
      <c r="D37" s="117"/>
      <c r="E37" s="118"/>
      <c r="F37" s="118"/>
      <c r="G37" s="119"/>
    </row>
    <row r="38" spans="1:7" ht="12.75">
      <c r="A38" s="101"/>
      <c r="B38" s="101"/>
      <c r="C38" s="116"/>
      <c r="D38" s="117"/>
      <c r="E38" s="118"/>
      <c r="F38" s="118"/>
      <c r="G38" s="119"/>
    </row>
    <row r="39" spans="1:7" ht="12.75">
      <c r="A39" s="101"/>
      <c r="B39" s="101"/>
      <c r="C39" s="116"/>
      <c r="D39" s="117"/>
      <c r="E39" s="118"/>
      <c r="F39" s="118"/>
      <c r="G39" s="119"/>
    </row>
    <row r="40" spans="1:7" ht="12.75">
      <c r="A40" s="101"/>
      <c r="B40" s="101"/>
      <c r="C40" s="116"/>
      <c r="D40" s="117"/>
      <c r="E40" s="118"/>
      <c r="F40" s="118"/>
      <c r="G40" s="119"/>
    </row>
    <row r="41" spans="1:7" ht="12.75">
      <c r="A41" s="101"/>
      <c r="B41" s="101"/>
      <c r="C41" s="116"/>
      <c r="D41" s="117"/>
      <c r="E41" s="118"/>
      <c r="F41" s="118"/>
      <c r="G41" s="119"/>
    </row>
    <row r="42" spans="1:7" ht="6" customHeight="1">
      <c r="A42" s="101"/>
      <c r="B42" s="101"/>
      <c r="C42" s="116"/>
      <c r="D42" s="117"/>
      <c r="E42" s="118"/>
      <c r="F42" s="118"/>
      <c r="G42" s="119"/>
    </row>
    <row r="43" ht="6.75" customHeight="1"/>
    <row r="44" spans="1:5" ht="15.75">
      <c r="A44" s="23"/>
      <c r="B44" s="127" t="s">
        <v>257</v>
      </c>
      <c r="C44" s="126"/>
      <c r="D44" s="128"/>
      <c r="E44" s="11"/>
    </row>
    <row r="45" spans="1:5" ht="15.75">
      <c r="A45" s="27"/>
      <c r="B45" s="127"/>
      <c r="C45" s="126" t="s">
        <v>247</v>
      </c>
      <c r="D45" s="128"/>
      <c r="E45" s="11"/>
    </row>
    <row r="46" spans="1:5" ht="12.75">
      <c r="A46" s="27"/>
      <c r="B46" s="24"/>
      <c r="C46" s="23"/>
      <c r="D46" s="78"/>
      <c r="E46" s="11"/>
    </row>
    <row r="47" spans="1:5" ht="12.75">
      <c r="A47" s="27"/>
      <c r="B47" s="24"/>
      <c r="C47" s="23"/>
      <c r="D47" s="78"/>
      <c r="E47" s="11"/>
    </row>
    <row r="48" spans="1:5" ht="12.75">
      <c r="A48" s="27"/>
      <c r="B48" s="27"/>
      <c r="C48" s="79"/>
      <c r="D48" s="27"/>
      <c r="E48" s="11"/>
    </row>
    <row r="49" spans="1:7" ht="51">
      <c r="A49" s="111" t="s">
        <v>0</v>
      </c>
      <c r="B49" s="112" t="s">
        <v>1</v>
      </c>
      <c r="C49" s="113" t="s">
        <v>259</v>
      </c>
      <c r="D49" s="111" t="s">
        <v>3</v>
      </c>
      <c r="E49" s="56" t="s">
        <v>142</v>
      </c>
      <c r="F49" s="57" t="s">
        <v>238</v>
      </c>
      <c r="G49" s="28" t="s">
        <v>239</v>
      </c>
    </row>
    <row r="50" spans="1:7" ht="12.75">
      <c r="A50" s="77">
        <v>750</v>
      </c>
      <c r="B50" s="77"/>
      <c r="C50" s="69"/>
      <c r="D50" s="77" t="s">
        <v>51</v>
      </c>
      <c r="E50" s="84">
        <v>40600</v>
      </c>
      <c r="F50" s="84">
        <v>21221</v>
      </c>
      <c r="G50" s="115">
        <v>52.27</v>
      </c>
    </row>
    <row r="51" spans="1:7" ht="12.75">
      <c r="A51" s="73"/>
      <c r="B51" s="73">
        <v>75011</v>
      </c>
      <c r="C51" s="71"/>
      <c r="D51" s="73" t="s">
        <v>52</v>
      </c>
      <c r="E51" s="36">
        <v>40600</v>
      </c>
      <c r="F51" s="36">
        <f>SUM(F52:F59)</f>
        <v>21221</v>
      </c>
      <c r="G51" s="63">
        <f aca="true" t="shared" si="1" ref="G51:G67">F51/E51%</f>
        <v>52.26847290640394</v>
      </c>
    </row>
    <row r="52" spans="1:7" ht="12.75">
      <c r="A52" s="73"/>
      <c r="B52" s="73"/>
      <c r="C52" s="71">
        <v>4010</v>
      </c>
      <c r="D52" s="73" t="s">
        <v>169</v>
      </c>
      <c r="E52" s="36">
        <v>17505</v>
      </c>
      <c r="F52" s="36">
        <v>8753</v>
      </c>
      <c r="G52" s="63">
        <f t="shared" si="1"/>
        <v>50.00285632676378</v>
      </c>
    </row>
    <row r="53" spans="1:7" ht="12.75">
      <c r="A53" s="73"/>
      <c r="B53" s="73"/>
      <c r="C53" s="71">
        <v>4040</v>
      </c>
      <c r="D53" s="73" t="s">
        <v>170</v>
      </c>
      <c r="E53" s="36">
        <v>1446</v>
      </c>
      <c r="F53" s="36">
        <v>1446</v>
      </c>
      <c r="G53" s="63">
        <f t="shared" si="1"/>
        <v>100</v>
      </c>
    </row>
    <row r="54" spans="1:7" ht="12.75">
      <c r="A54" s="73"/>
      <c r="B54" s="73"/>
      <c r="C54" s="71">
        <v>4110</v>
      </c>
      <c r="D54" s="73" t="s">
        <v>171</v>
      </c>
      <c r="E54" s="36">
        <v>3265</v>
      </c>
      <c r="F54" s="36">
        <v>1759</v>
      </c>
      <c r="G54" s="63">
        <f t="shared" si="1"/>
        <v>53.874425727411946</v>
      </c>
    </row>
    <row r="55" spans="1:7" ht="12.75">
      <c r="A55" s="73"/>
      <c r="B55" s="73"/>
      <c r="C55" s="71">
        <v>4120</v>
      </c>
      <c r="D55" s="73" t="s">
        <v>172</v>
      </c>
      <c r="E55" s="36">
        <v>464</v>
      </c>
      <c r="F55" s="36">
        <v>250</v>
      </c>
      <c r="G55" s="63">
        <f t="shared" si="1"/>
        <v>53.87931034482759</v>
      </c>
    </row>
    <row r="56" spans="1:7" ht="12.75">
      <c r="A56" s="73"/>
      <c r="B56" s="73"/>
      <c r="C56" s="71">
        <v>4210</v>
      </c>
      <c r="D56" s="73" t="s">
        <v>156</v>
      </c>
      <c r="E56" s="36">
        <v>5000</v>
      </c>
      <c r="F56" s="36">
        <v>2024</v>
      </c>
      <c r="G56" s="63">
        <f t="shared" si="1"/>
        <v>40.48</v>
      </c>
    </row>
    <row r="57" spans="1:7" ht="12.75">
      <c r="A57" s="73"/>
      <c r="B57" s="73"/>
      <c r="C57" s="71">
        <v>4300</v>
      </c>
      <c r="D57" s="73" t="s">
        <v>158</v>
      </c>
      <c r="E57" s="36">
        <v>10700</v>
      </c>
      <c r="F57" s="36">
        <v>6167</v>
      </c>
      <c r="G57" s="63">
        <f t="shared" si="1"/>
        <v>57.63551401869159</v>
      </c>
    </row>
    <row r="58" spans="1:7" ht="12.75">
      <c r="A58" s="73"/>
      <c r="B58" s="73"/>
      <c r="C58" s="71">
        <v>4410</v>
      </c>
      <c r="D58" s="73" t="s">
        <v>173</v>
      </c>
      <c r="E58" s="36">
        <v>1500</v>
      </c>
      <c r="F58" s="36">
        <v>272</v>
      </c>
      <c r="G58" s="63">
        <f t="shared" si="1"/>
        <v>18.133333333333333</v>
      </c>
    </row>
    <row r="59" spans="1:7" ht="12.75">
      <c r="A59" s="73"/>
      <c r="B59" s="73"/>
      <c r="C59" s="71">
        <v>4440</v>
      </c>
      <c r="D59" s="73" t="s">
        <v>174</v>
      </c>
      <c r="E59" s="36">
        <v>720</v>
      </c>
      <c r="F59" s="36">
        <v>550</v>
      </c>
      <c r="G59" s="63">
        <f t="shared" si="1"/>
        <v>76.38888888888889</v>
      </c>
    </row>
    <row r="60" spans="1:7" ht="24">
      <c r="A60" s="68">
        <v>751</v>
      </c>
      <c r="B60" s="68"/>
      <c r="C60" s="69"/>
      <c r="D60" s="109" t="s">
        <v>60</v>
      </c>
      <c r="E60" s="50">
        <v>744</v>
      </c>
      <c r="F60" s="50">
        <f>F61</f>
        <v>372</v>
      </c>
      <c r="G60" s="64">
        <f t="shared" si="1"/>
        <v>50</v>
      </c>
    </row>
    <row r="61" spans="1:7" ht="24">
      <c r="A61" s="70"/>
      <c r="B61" s="70">
        <v>75101</v>
      </c>
      <c r="C61" s="71"/>
      <c r="D61" s="110" t="s">
        <v>248</v>
      </c>
      <c r="E61" s="36">
        <v>744</v>
      </c>
      <c r="F61" s="36">
        <f>F62+F63</f>
        <v>372</v>
      </c>
      <c r="G61" s="63">
        <f t="shared" si="1"/>
        <v>50</v>
      </c>
    </row>
    <row r="62" spans="1:7" ht="12.75">
      <c r="A62" s="73"/>
      <c r="B62" s="73"/>
      <c r="C62" s="71">
        <v>4210</v>
      </c>
      <c r="D62" s="73" t="s">
        <v>156</v>
      </c>
      <c r="E62" s="36">
        <v>100</v>
      </c>
      <c r="F62" s="36">
        <v>28</v>
      </c>
      <c r="G62" s="63">
        <f t="shared" si="1"/>
        <v>28</v>
      </c>
    </row>
    <row r="63" spans="1:7" ht="12.75">
      <c r="A63" s="73"/>
      <c r="B63" s="73"/>
      <c r="C63" s="71">
        <v>4300</v>
      </c>
      <c r="D63" s="73" t="s">
        <v>158</v>
      </c>
      <c r="E63" s="36">
        <v>644</v>
      </c>
      <c r="F63" s="36">
        <v>344</v>
      </c>
      <c r="G63" s="63">
        <f t="shared" si="1"/>
        <v>53.41614906832298</v>
      </c>
    </row>
    <row r="64" spans="1:7" ht="12.75">
      <c r="A64" s="77">
        <v>754</v>
      </c>
      <c r="B64" s="77"/>
      <c r="C64" s="69"/>
      <c r="D64" s="109" t="s">
        <v>62</v>
      </c>
      <c r="E64" s="84">
        <v>400</v>
      </c>
      <c r="F64" s="74"/>
      <c r="G64" s="64">
        <f t="shared" si="1"/>
        <v>0</v>
      </c>
    </row>
    <row r="65" spans="1:7" ht="12.75">
      <c r="A65" s="73"/>
      <c r="B65" s="73">
        <v>75414</v>
      </c>
      <c r="C65" s="71"/>
      <c r="D65" s="73" t="s">
        <v>63</v>
      </c>
      <c r="E65" s="114">
        <v>400</v>
      </c>
      <c r="F65" s="39"/>
      <c r="G65" s="63">
        <f t="shared" si="1"/>
        <v>0</v>
      </c>
    </row>
    <row r="66" spans="1:7" ht="12.75">
      <c r="A66" s="73"/>
      <c r="B66" s="73"/>
      <c r="C66" s="71">
        <v>4210</v>
      </c>
      <c r="D66" s="73" t="s">
        <v>156</v>
      </c>
      <c r="E66" s="114">
        <v>400</v>
      </c>
      <c r="F66" s="39"/>
      <c r="G66" s="63">
        <f t="shared" si="1"/>
        <v>0</v>
      </c>
    </row>
    <row r="67" spans="1:7" ht="12.75">
      <c r="A67" s="77">
        <v>852</v>
      </c>
      <c r="B67" s="77"/>
      <c r="C67" s="69"/>
      <c r="D67" s="77" t="s">
        <v>122</v>
      </c>
      <c r="E67" s="75">
        <v>750300</v>
      </c>
      <c r="F67" s="75">
        <f>F68+F75+F77</f>
        <v>373754</v>
      </c>
      <c r="G67" s="64">
        <f t="shared" si="1"/>
        <v>49.81394109023057</v>
      </c>
    </row>
    <row r="68" spans="1:7" ht="24">
      <c r="A68" s="73"/>
      <c r="B68" s="70">
        <v>85212</v>
      </c>
      <c r="C68" s="71"/>
      <c r="D68" s="72" t="s">
        <v>123</v>
      </c>
      <c r="E68" s="36">
        <f>SUM(E69:E74)</f>
        <v>716000</v>
      </c>
      <c r="F68" s="36">
        <f>SUM(F69:F74)</f>
        <v>365342</v>
      </c>
      <c r="G68" s="63">
        <f aca="true" t="shared" si="2" ref="G68:G79">F68/E68%</f>
        <v>51.02541899441341</v>
      </c>
    </row>
    <row r="69" spans="1:7" ht="12.75">
      <c r="A69" s="73"/>
      <c r="B69" s="73"/>
      <c r="C69" s="71" t="s">
        <v>249</v>
      </c>
      <c r="D69" s="110" t="s">
        <v>213</v>
      </c>
      <c r="E69" s="36">
        <v>691680</v>
      </c>
      <c r="F69" s="36">
        <v>352945</v>
      </c>
      <c r="G69" s="63">
        <f t="shared" si="2"/>
        <v>51.02720911404117</v>
      </c>
    </row>
    <row r="70" spans="1:7" ht="12.75">
      <c r="A70" s="73"/>
      <c r="B70" s="73"/>
      <c r="C70" s="71" t="s">
        <v>250</v>
      </c>
      <c r="D70" s="110" t="s">
        <v>169</v>
      </c>
      <c r="E70" s="36">
        <v>8665</v>
      </c>
      <c r="F70" s="36">
        <v>4332</v>
      </c>
      <c r="G70" s="63">
        <f t="shared" si="2"/>
        <v>49.99422965954991</v>
      </c>
    </row>
    <row r="71" spans="1:7" ht="12.75">
      <c r="A71" s="73"/>
      <c r="B71" s="73"/>
      <c r="C71" s="71" t="s">
        <v>251</v>
      </c>
      <c r="D71" s="110" t="s">
        <v>171</v>
      </c>
      <c r="E71" s="36">
        <v>11576</v>
      </c>
      <c r="F71" s="36">
        <v>6465</v>
      </c>
      <c r="G71" s="63">
        <f t="shared" si="2"/>
        <v>55.84830684174153</v>
      </c>
    </row>
    <row r="72" spans="1:7" ht="12.75">
      <c r="A72" s="73"/>
      <c r="B72" s="73"/>
      <c r="C72" s="71" t="s">
        <v>252</v>
      </c>
      <c r="D72" s="110" t="s">
        <v>172</v>
      </c>
      <c r="E72" s="36">
        <v>213</v>
      </c>
      <c r="F72" s="36">
        <v>106</v>
      </c>
      <c r="G72" s="63">
        <f t="shared" si="2"/>
        <v>49.76525821596245</v>
      </c>
    </row>
    <row r="73" spans="1:7" ht="12.75">
      <c r="A73" s="73"/>
      <c r="B73" s="73"/>
      <c r="C73" s="71" t="s">
        <v>253</v>
      </c>
      <c r="D73" s="110" t="s">
        <v>156</v>
      </c>
      <c r="E73" s="36">
        <v>2410</v>
      </c>
      <c r="F73" s="36">
        <v>145</v>
      </c>
      <c r="G73" s="63">
        <f t="shared" si="2"/>
        <v>6.016597510373444</v>
      </c>
    </row>
    <row r="74" spans="1:7" ht="12.75">
      <c r="A74" s="73"/>
      <c r="B74" s="73"/>
      <c r="C74" s="71" t="s">
        <v>254</v>
      </c>
      <c r="D74" s="110" t="s">
        <v>158</v>
      </c>
      <c r="E74" s="36">
        <v>1456</v>
      </c>
      <c r="F74" s="36">
        <v>1349</v>
      </c>
      <c r="G74" s="63">
        <f t="shared" si="2"/>
        <v>92.6510989010989</v>
      </c>
    </row>
    <row r="75" spans="1:7" ht="36">
      <c r="A75" s="73"/>
      <c r="B75" s="70">
        <v>85213</v>
      </c>
      <c r="C75" s="71"/>
      <c r="D75" s="110" t="s">
        <v>124</v>
      </c>
      <c r="E75" s="36">
        <v>6500</v>
      </c>
      <c r="F75" s="36">
        <f>F76</f>
        <v>2179</v>
      </c>
      <c r="G75" s="63">
        <f t="shared" si="2"/>
        <v>33.52307692307692</v>
      </c>
    </row>
    <row r="76" spans="1:7" ht="12.75">
      <c r="A76" s="73"/>
      <c r="B76" s="70"/>
      <c r="C76" s="71" t="s">
        <v>255</v>
      </c>
      <c r="D76" s="110" t="s">
        <v>214</v>
      </c>
      <c r="E76" s="36">
        <v>6500</v>
      </c>
      <c r="F76" s="36">
        <v>2179</v>
      </c>
      <c r="G76" s="63">
        <f t="shared" si="2"/>
        <v>33.52307692307692</v>
      </c>
    </row>
    <row r="77" spans="1:7" ht="19.5" customHeight="1">
      <c r="A77" s="73"/>
      <c r="B77" s="70">
        <v>85214</v>
      </c>
      <c r="C77" s="71"/>
      <c r="D77" s="110" t="s">
        <v>215</v>
      </c>
      <c r="E77" s="114">
        <v>27800</v>
      </c>
      <c r="F77" s="100">
        <v>6233</v>
      </c>
      <c r="G77" s="63">
        <f t="shared" si="2"/>
        <v>22.42086330935252</v>
      </c>
    </row>
    <row r="78" spans="1:7" ht="12.75">
      <c r="A78" s="73"/>
      <c r="B78" s="73"/>
      <c r="C78" s="71">
        <v>3110</v>
      </c>
      <c r="D78" s="73" t="s">
        <v>213</v>
      </c>
      <c r="E78" s="114">
        <v>27800</v>
      </c>
      <c r="F78" s="100">
        <v>6233</v>
      </c>
      <c r="G78" s="63">
        <f t="shared" si="2"/>
        <v>22.42086330935252</v>
      </c>
    </row>
    <row r="79" spans="1:7" ht="12.75">
      <c r="A79" s="73"/>
      <c r="B79" s="73"/>
      <c r="C79" s="71"/>
      <c r="D79" s="77" t="s">
        <v>256</v>
      </c>
      <c r="E79" s="84">
        <f>E50+E60+E64+E67</f>
        <v>792044</v>
      </c>
      <c r="F79" s="84">
        <f>F50+F60+F64+F67</f>
        <v>395347</v>
      </c>
      <c r="G79" s="64">
        <f t="shared" si="2"/>
        <v>49.91477746185818</v>
      </c>
    </row>
    <row r="80" spans="4:5" ht="12.75">
      <c r="D80" s="9"/>
      <c r="E80" s="11"/>
    </row>
    <row r="81" spans="4:5" ht="12.75">
      <c r="D81" s="9"/>
      <c r="E81" s="11"/>
    </row>
    <row r="82" spans="4:5" ht="12.75">
      <c r="D82" s="9"/>
      <c r="E82" s="11"/>
    </row>
    <row r="83" spans="4:5" ht="12.75">
      <c r="D83" s="9"/>
      <c r="E83" s="11"/>
    </row>
  </sheetData>
  <mergeCells count="4">
    <mergeCell ref="B3:F3"/>
    <mergeCell ref="A1:F2"/>
    <mergeCell ref="A25:G25"/>
    <mergeCell ref="A24:G2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 U.G. KLESZCZEWO</cp:lastModifiedBy>
  <cp:lastPrinted>2005-08-22T09:04:15Z</cp:lastPrinted>
  <dcterms:created xsi:type="dcterms:W3CDTF">2005-08-09T10:09:46Z</dcterms:created>
  <dcterms:modified xsi:type="dcterms:W3CDTF">2005-08-22T09:07:08Z</dcterms:modified>
  <cp:category/>
  <cp:version/>
  <cp:contentType/>
  <cp:contentStatus/>
</cp:coreProperties>
</file>